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8\"/>
    </mc:Choice>
  </mc:AlternateContent>
  <xr:revisionPtr revIDLastSave="0" documentId="13_ncr:1_{AB5727DA-61AC-4F81-85E3-A1FE91BFF559}" xr6:coauthVersionLast="36" xr6:coauthVersionMax="36" xr10:uidLastSave="{00000000-0000-0000-0000-000000000000}"/>
  <bookViews>
    <workbookView xWindow="1080" yWindow="600" windowWidth="10620" windowHeight="5960" tabRatio="527" activeTab="2" xr2:uid="{00000000-000D-0000-FFFF-FFFF00000000}"/>
  </bookViews>
  <sheets>
    <sheet name="Row" sheetId="6" r:id="rId1"/>
    <sheet name="Pdc" sheetId="1" r:id="rId2"/>
    <sheet name="Cons" sheetId="9" r:id="rId3"/>
    <sheet name="P&amp;L, BS" sheetId="10" r:id="rId4"/>
    <sheet name="Bdg" sheetId="11" r:id="rId5"/>
  </sheets>
  <definedNames>
    <definedName name="_xlnm._FilterDatabase" localSheetId="4" hidden="1">Bdg!$A$1:$B$141</definedName>
    <definedName name="_xlnm._FilterDatabase" localSheetId="2" hidden="1">Cons!$A$1</definedName>
    <definedName name="_xlnm._FilterDatabase" localSheetId="1" hidden="1">Pdc!$A$2:$H$814</definedName>
    <definedName name="_xlnm._FilterDatabase" localSheetId="0" hidden="1">Row!$A$9:$E$787</definedName>
    <definedName name="_xlnm.Print_Titles" localSheetId="1">Pdc!$2:$2</definedName>
  </definedNames>
  <calcPr calcId="191029"/>
</workbook>
</file>

<file path=xl/calcChain.xml><?xml version="1.0" encoding="utf-8"?>
<calcChain xmlns="http://schemas.openxmlformats.org/spreadsheetml/2006/main">
  <c r="E16" i="6" l="1"/>
  <c r="G3" i="1"/>
  <c r="E384" i="1" l="1"/>
  <c r="D26" i="9" s="1"/>
  <c r="I26" i="9" s="1"/>
  <c r="E385" i="1"/>
  <c r="E387" i="1"/>
  <c r="E709" i="1"/>
  <c r="E711" i="1"/>
  <c r="E386" i="1"/>
  <c r="E710" i="1"/>
  <c r="D27" i="9" s="1"/>
  <c r="I27" i="9" s="1"/>
  <c r="E389" i="1"/>
  <c r="D28" i="9" s="1"/>
  <c r="I28" i="9" s="1"/>
  <c r="E713" i="1"/>
  <c r="E346" i="1"/>
  <c r="D19" i="9" s="1"/>
  <c r="I19" i="9" s="1"/>
  <c r="E355" i="1"/>
  <c r="E678" i="1"/>
  <c r="E353" i="1"/>
  <c r="D20" i="9" s="1"/>
  <c r="E684" i="1"/>
  <c r="G20" i="9"/>
  <c r="D21" i="9"/>
  <c r="I21" i="9" s="1"/>
  <c r="D22" i="9"/>
  <c r="I22" i="9"/>
  <c r="E347" i="1"/>
  <c r="D23" i="9" s="1"/>
  <c r="I23" i="9" s="1"/>
  <c r="D24" i="9"/>
  <c r="I24" i="9" s="1"/>
  <c r="E364" i="1"/>
  <c r="D30" i="9" s="1"/>
  <c r="I30" i="9" s="1"/>
  <c r="E367" i="1"/>
  <c r="E693" i="1"/>
  <c r="E696" i="1"/>
  <c r="F30" i="9"/>
  <c r="E329" i="1"/>
  <c r="D31" i="9" s="1"/>
  <c r="I31" i="9" s="1"/>
  <c r="K31" i="9" s="1"/>
  <c r="E350" i="1"/>
  <c r="E681" i="1"/>
  <c r="D33" i="9" s="1"/>
  <c r="I33" i="9" s="1"/>
  <c r="K33" i="9" s="1"/>
  <c r="E349" i="1"/>
  <c r="D34" i="9" s="1"/>
  <c r="I34" i="9" s="1"/>
  <c r="K34" i="9" s="1"/>
  <c r="E351" i="1"/>
  <c r="E358" i="1"/>
  <c r="E680" i="1"/>
  <c r="E682" i="1"/>
  <c r="E688" i="1"/>
  <c r="G34" i="9"/>
  <c r="E352" i="1"/>
  <c r="E356" i="1"/>
  <c r="E683" i="1"/>
  <c r="E686" i="1"/>
  <c r="E357" i="1"/>
  <c r="D37" i="9" s="1"/>
  <c r="I37" i="9" s="1"/>
  <c r="K37" i="9" s="1"/>
  <c r="E687" i="1"/>
  <c r="E373" i="1"/>
  <c r="E378" i="1"/>
  <c r="D38" i="9" s="1"/>
  <c r="I38" i="9" s="1"/>
  <c r="K38" i="9" s="1"/>
  <c r="E379" i="1"/>
  <c r="E380" i="1"/>
  <c r="E381" i="1"/>
  <c r="E382" i="1"/>
  <c r="E700" i="1"/>
  <c r="E704" i="1"/>
  <c r="E705" i="1"/>
  <c r="E706" i="1"/>
  <c r="E707" i="1"/>
  <c r="E374" i="1"/>
  <c r="E393" i="1"/>
  <c r="E716" i="1"/>
  <c r="E419" i="1"/>
  <c r="E736" i="1"/>
  <c r="D41" i="9" s="1"/>
  <c r="I41" i="9" s="1"/>
  <c r="E365" i="1"/>
  <c r="E366" i="1"/>
  <c r="E694" i="1"/>
  <c r="E695" i="1"/>
  <c r="E328" i="1"/>
  <c r="D43" i="9" s="1"/>
  <c r="I43" i="9" s="1"/>
  <c r="K43" i="9" s="1"/>
  <c r="E330" i="1"/>
  <c r="E669" i="1"/>
  <c r="E670" i="1"/>
  <c r="E412" i="1"/>
  <c r="E414" i="1"/>
  <c r="D45" i="9" s="1"/>
  <c r="I45" i="9" s="1"/>
  <c r="E729" i="1"/>
  <c r="E731" i="1"/>
  <c r="E413" i="1"/>
  <c r="E730" i="1"/>
  <c r="E394" i="1"/>
  <c r="E411" i="1"/>
  <c r="E717" i="1"/>
  <c r="E331" i="1"/>
  <c r="E345" i="1"/>
  <c r="E377" i="1"/>
  <c r="E703" i="1"/>
  <c r="E375" i="1"/>
  <c r="E376" i="1"/>
  <c r="E701" i="1"/>
  <c r="E702" i="1"/>
  <c r="D49" i="9"/>
  <c r="I49" i="9" s="1"/>
  <c r="E401" i="1"/>
  <c r="D50" i="9" s="1"/>
  <c r="I50" i="9" s="1"/>
  <c r="E722" i="1"/>
  <c r="E370" i="1"/>
  <c r="D52" i="9" s="1"/>
  <c r="I52" i="9" s="1"/>
  <c r="K52" i="9" s="1"/>
  <c r="E698" i="1"/>
  <c r="E371" i="1"/>
  <c r="E372" i="1"/>
  <c r="E699" i="1"/>
  <c r="E354" i="1"/>
  <c r="D55" i="9" s="1"/>
  <c r="I55" i="9" s="1"/>
  <c r="E685" i="1"/>
  <c r="E360" i="1"/>
  <c r="E493" i="1"/>
  <c r="E494" i="1"/>
  <c r="E690" i="1"/>
  <c r="E788" i="1"/>
  <c r="D56" i="9"/>
  <c r="I56" i="9" s="1"/>
  <c r="K56" i="9" s="1"/>
  <c r="E340" i="1"/>
  <c r="E341" i="1"/>
  <c r="E403" i="1"/>
  <c r="E723" i="1"/>
  <c r="D86" i="9"/>
  <c r="I86" i="9" s="1"/>
  <c r="K86" i="9" s="1"/>
  <c r="E362" i="1"/>
  <c r="E363" i="1"/>
  <c r="E368" i="1"/>
  <c r="E691" i="1"/>
  <c r="E692" i="1"/>
  <c r="E402" i="1"/>
  <c r="E489" i="1"/>
  <c r="E490" i="1"/>
  <c r="E491" i="1"/>
  <c r="E492" i="1"/>
  <c r="E495" i="1"/>
  <c r="E496" i="1"/>
  <c r="E497" i="1"/>
  <c r="E789" i="1"/>
  <c r="E790" i="1"/>
  <c r="E791" i="1"/>
  <c r="E499" i="1"/>
  <c r="E500" i="1"/>
  <c r="E504" i="1"/>
  <c r="E793" i="1"/>
  <c r="E484" i="1"/>
  <c r="D82" i="9" s="1"/>
  <c r="I82" i="9" s="1"/>
  <c r="K82" i="9" s="1"/>
  <c r="E501" i="1"/>
  <c r="E502" i="1"/>
  <c r="E408" i="1"/>
  <c r="E409" i="1"/>
  <c r="E726" i="1"/>
  <c r="E727" i="1"/>
  <c r="E361" i="1"/>
  <c r="E383" i="1"/>
  <c r="E391" i="1"/>
  <c r="E405" i="1"/>
  <c r="E406" i="1"/>
  <c r="E708" i="1"/>
  <c r="E725" i="1"/>
  <c r="E333" i="1"/>
  <c r="D93" i="9" s="1"/>
  <c r="I93" i="9" s="1"/>
  <c r="E672" i="1"/>
  <c r="E332" i="1"/>
  <c r="D94" i="9" s="1"/>
  <c r="I94" i="9" s="1"/>
  <c r="E671" i="1"/>
  <c r="G94" i="9"/>
  <c r="D95" i="9"/>
  <c r="I95" i="9" s="1"/>
  <c r="E503" i="1"/>
  <c r="E520" i="1"/>
  <c r="E521" i="1"/>
  <c r="E522" i="1"/>
  <c r="E523" i="1"/>
  <c r="E524" i="1"/>
  <c r="E525" i="1"/>
  <c r="E526" i="1"/>
  <c r="E527" i="1"/>
  <c r="E528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800" i="1"/>
  <c r="E801" i="1"/>
  <c r="E802" i="1"/>
  <c r="E803" i="1"/>
  <c r="E804" i="1"/>
  <c r="E805" i="1"/>
  <c r="E806" i="1"/>
  <c r="E808" i="1"/>
  <c r="E809" i="1"/>
  <c r="E810" i="1"/>
  <c r="G4" i="9"/>
  <c r="E326" i="1"/>
  <c r="D61" i="9" s="1"/>
  <c r="I61" i="9" s="1"/>
  <c r="E327" i="1"/>
  <c r="E342" i="1"/>
  <c r="E343" i="1"/>
  <c r="E344" i="1"/>
  <c r="E578" i="1"/>
  <c r="E334" i="1"/>
  <c r="E339" i="1"/>
  <c r="E673" i="1"/>
  <c r="E677" i="1"/>
  <c r="E335" i="1"/>
  <c r="D63" i="9"/>
  <c r="I63" i="9" s="1"/>
  <c r="K63" i="9" s="1"/>
  <c r="E482" i="1"/>
  <c r="E483" i="1"/>
  <c r="E567" i="1"/>
  <c r="E568" i="1"/>
  <c r="E569" i="1"/>
  <c r="E570" i="1"/>
  <c r="E573" i="1"/>
  <c r="E574" i="1"/>
  <c r="E575" i="1"/>
  <c r="E576" i="1"/>
  <c r="E577" i="1"/>
  <c r="E579" i="1"/>
  <c r="E580" i="1"/>
  <c r="E581" i="1"/>
  <c r="E582" i="1"/>
  <c r="E583" i="1"/>
  <c r="E584" i="1"/>
  <c r="E336" i="1"/>
  <c r="E337" i="1"/>
  <c r="E674" i="1"/>
  <c r="E675" i="1"/>
  <c r="D67" i="9"/>
  <c r="I67" i="9"/>
  <c r="D69" i="9"/>
  <c r="I69" i="9"/>
  <c r="E410" i="1"/>
  <c r="E728" i="1"/>
  <c r="D70" i="9" s="1"/>
  <c r="I70" i="9" s="1"/>
  <c r="E338" i="1"/>
  <c r="D72" i="9" s="1"/>
  <c r="I72" i="9" s="1"/>
  <c r="K72" i="9" s="1"/>
  <c r="E676" i="1"/>
  <c r="E392" i="1"/>
  <c r="E420" i="1"/>
  <c r="E715" i="1"/>
  <c r="E737" i="1"/>
  <c r="E388" i="1"/>
  <c r="D74" i="9" s="1"/>
  <c r="I74" i="9" s="1"/>
  <c r="K74" i="9" s="1"/>
  <c r="E712" i="1"/>
  <c r="D75" i="9"/>
  <c r="I75" i="9" s="1"/>
  <c r="E421" i="1"/>
  <c r="E422" i="1"/>
  <c r="E423" i="1"/>
  <c r="E425" i="1"/>
  <c r="E426" i="1"/>
  <c r="E427" i="1"/>
  <c r="D6" i="9" s="1"/>
  <c r="I6" i="9" s="1"/>
  <c r="E428" i="1"/>
  <c r="E429" i="1"/>
  <c r="E431" i="1"/>
  <c r="E433" i="1"/>
  <c r="E738" i="1"/>
  <c r="E739" i="1"/>
  <c r="E740" i="1"/>
  <c r="E742" i="1"/>
  <c r="E743" i="1"/>
  <c r="E744" i="1"/>
  <c r="G6" i="9"/>
  <c r="D7" i="9"/>
  <c r="I7" i="9" s="1"/>
  <c r="K7" i="9" s="1"/>
  <c r="E424" i="1"/>
  <c r="E430" i="1"/>
  <c r="E741" i="1"/>
  <c r="E745" i="1"/>
  <c r="G8" i="9"/>
  <c r="E303" i="1"/>
  <c r="D9" i="9" s="1"/>
  <c r="I9" i="9" s="1"/>
  <c r="E432" i="1"/>
  <c r="E746" i="1"/>
  <c r="E395" i="1"/>
  <c r="E396" i="1"/>
  <c r="E397" i="1"/>
  <c r="E398" i="1"/>
  <c r="E399" i="1"/>
  <c r="E416" i="1"/>
  <c r="E718" i="1"/>
  <c r="E719" i="1"/>
  <c r="E720" i="1"/>
  <c r="E733" i="1"/>
  <c r="E404" i="1"/>
  <c r="D12" i="9" s="1"/>
  <c r="I12" i="9" s="1"/>
  <c r="K12" i="9" s="1"/>
  <c r="E724" i="1"/>
  <c r="E369" i="1"/>
  <c r="E400" i="1"/>
  <c r="E415" i="1"/>
  <c r="E417" i="1"/>
  <c r="E418" i="1"/>
  <c r="E697" i="1"/>
  <c r="E721" i="1"/>
  <c r="E732" i="1"/>
  <c r="E734" i="1"/>
  <c r="E735" i="1"/>
  <c r="E359" i="1"/>
  <c r="E390" i="1"/>
  <c r="E689" i="1"/>
  <c r="E714" i="1"/>
  <c r="E348" i="1"/>
  <c r="D15" i="9" s="1"/>
  <c r="I15" i="9" s="1"/>
  <c r="E679" i="1"/>
  <c r="E434" i="1"/>
  <c r="D16" i="9" s="1"/>
  <c r="I16" i="9" s="1"/>
  <c r="K16" i="9" s="1"/>
  <c r="E435" i="1"/>
  <c r="E436" i="1"/>
  <c r="E747" i="1"/>
  <c r="E748" i="1"/>
  <c r="D17" i="9"/>
  <c r="I17" i="9" s="1"/>
  <c r="K17" i="9" s="1"/>
  <c r="E439" i="1"/>
  <c r="E445" i="1"/>
  <c r="E448" i="1"/>
  <c r="E449" i="1"/>
  <c r="E450" i="1"/>
  <c r="E452" i="1"/>
  <c r="E453" i="1"/>
  <c r="E455" i="1"/>
  <c r="E456" i="1"/>
  <c r="E457" i="1"/>
  <c r="E458" i="1"/>
  <c r="E460" i="1"/>
  <c r="E464" i="1"/>
  <c r="E466" i="1"/>
  <c r="E474" i="1"/>
  <c r="E475" i="1"/>
  <c r="E476" i="1"/>
  <c r="E477" i="1"/>
  <c r="E751" i="1"/>
  <c r="E757" i="1"/>
  <c r="E760" i="1"/>
  <c r="E761" i="1"/>
  <c r="E762" i="1"/>
  <c r="E764" i="1"/>
  <c r="E765" i="1"/>
  <c r="E767" i="1"/>
  <c r="E768" i="1"/>
  <c r="E769" i="1"/>
  <c r="E770" i="1"/>
  <c r="E772" i="1"/>
  <c r="E776" i="1"/>
  <c r="E778" i="1"/>
  <c r="E459" i="1"/>
  <c r="E473" i="1"/>
  <c r="E771" i="1"/>
  <c r="E785" i="1"/>
  <c r="E447" i="1"/>
  <c r="E470" i="1"/>
  <c r="E471" i="1"/>
  <c r="E759" i="1"/>
  <c r="E782" i="1"/>
  <c r="E783" i="1"/>
  <c r="E446" i="1"/>
  <c r="E461" i="1"/>
  <c r="E462" i="1"/>
  <c r="E463" i="1"/>
  <c r="E465" i="1"/>
  <c r="E467" i="1"/>
  <c r="E468" i="1"/>
  <c r="E472" i="1"/>
  <c r="E758" i="1"/>
  <c r="E773" i="1"/>
  <c r="E774" i="1"/>
  <c r="E775" i="1"/>
  <c r="E777" i="1"/>
  <c r="E779" i="1"/>
  <c r="E780" i="1"/>
  <c r="E784" i="1"/>
  <c r="E469" i="1"/>
  <c r="D91" i="9" s="1"/>
  <c r="I91" i="9" s="1"/>
  <c r="K91" i="9" s="1"/>
  <c r="E781" i="1"/>
  <c r="D96" i="9"/>
  <c r="I96" i="9"/>
  <c r="D97" i="9"/>
  <c r="I97" i="9" s="1"/>
  <c r="E437" i="1"/>
  <c r="E438" i="1"/>
  <c r="E444" i="1"/>
  <c r="E749" i="1"/>
  <c r="E750" i="1"/>
  <c r="E756" i="1"/>
  <c r="D103" i="9"/>
  <c r="I103" i="9"/>
  <c r="E480" i="1"/>
  <c r="E481" i="1"/>
  <c r="E486" i="1"/>
  <c r="E786" i="1"/>
  <c r="E787" i="1"/>
  <c r="E454" i="1"/>
  <c r="E766" i="1"/>
  <c r="D102" i="9" s="1"/>
  <c r="I102" i="9" s="1"/>
  <c r="E440" i="1"/>
  <c r="D77" i="9" s="1"/>
  <c r="I77" i="9" s="1"/>
  <c r="E441" i="1"/>
  <c r="E442" i="1"/>
  <c r="E443" i="1"/>
  <c r="E451" i="1"/>
  <c r="E752" i="1"/>
  <c r="E753" i="1"/>
  <c r="E754" i="1"/>
  <c r="E755" i="1"/>
  <c r="E763" i="1"/>
  <c r="E407" i="1"/>
  <c r="E478" i="1"/>
  <c r="E479" i="1"/>
  <c r="E485" i="1"/>
  <c r="E487" i="1"/>
  <c r="E488" i="1"/>
  <c r="D100" i="9" s="1"/>
  <c r="I100" i="9" s="1"/>
  <c r="E506" i="1"/>
  <c r="E507" i="1"/>
  <c r="E508" i="1"/>
  <c r="E509" i="1"/>
  <c r="E510" i="1"/>
  <c r="E511" i="1"/>
  <c r="E512" i="1"/>
  <c r="E513" i="1"/>
  <c r="E514" i="1"/>
  <c r="E515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794" i="1"/>
  <c r="E795" i="1"/>
  <c r="E796" i="1"/>
  <c r="E797" i="1"/>
  <c r="E811" i="1"/>
  <c r="E812" i="1"/>
  <c r="E813" i="1"/>
  <c r="E498" i="1"/>
  <c r="E505" i="1"/>
  <c r="E516" i="1"/>
  <c r="E563" i="1"/>
  <c r="E564" i="1"/>
  <c r="E792" i="1"/>
  <c r="E814" i="1"/>
  <c r="E517" i="1"/>
  <c r="E518" i="1"/>
  <c r="E519" i="1"/>
  <c r="E798" i="1"/>
  <c r="E799" i="1"/>
  <c r="D105" i="9"/>
  <c r="I105" i="9" s="1"/>
  <c r="E219" i="1"/>
  <c r="D138" i="9" s="1"/>
  <c r="I138" i="9" s="1"/>
  <c r="E220" i="1"/>
  <c r="E221" i="1"/>
  <c r="E227" i="1"/>
  <c r="E223" i="1"/>
  <c r="D139" i="9" s="1"/>
  <c r="I139" i="9" s="1"/>
  <c r="B78" i="10" s="1"/>
  <c r="E224" i="1"/>
  <c r="F139" i="9"/>
  <c r="E212" i="1"/>
  <c r="E225" i="1"/>
  <c r="E226" i="1"/>
  <c r="E648" i="1"/>
  <c r="F140" i="9"/>
  <c r="D141" i="9"/>
  <c r="I141" i="9" s="1"/>
  <c r="B80" i="10" s="1"/>
  <c r="D131" i="9"/>
  <c r="I131" i="9" s="1"/>
  <c r="B67" i="10" s="1"/>
  <c r="E230" i="1"/>
  <c r="E232" i="1"/>
  <c r="E236" i="1"/>
  <c r="E237" i="1"/>
  <c r="E238" i="1"/>
  <c r="E239" i="1"/>
  <c r="E253" i="1"/>
  <c r="E254" i="1"/>
  <c r="E255" i="1"/>
  <c r="E649" i="1"/>
  <c r="E233" i="1"/>
  <c r="E234" i="1"/>
  <c r="D117" i="9" s="1"/>
  <c r="I117" i="9" s="1"/>
  <c r="E235" i="1"/>
  <c r="E257" i="1"/>
  <c r="E262" i="1"/>
  <c r="E263" i="1"/>
  <c r="E264" i="1"/>
  <c r="E266" i="1"/>
  <c r="E267" i="1"/>
  <c r="E268" i="1"/>
  <c r="E269" i="1"/>
  <c r="E270" i="1"/>
  <c r="E271" i="1"/>
  <c r="E272" i="1"/>
  <c r="E650" i="1"/>
  <c r="E651" i="1"/>
  <c r="E652" i="1"/>
  <c r="E653" i="1"/>
  <c r="E654" i="1"/>
  <c r="E655" i="1"/>
  <c r="G117" i="9"/>
  <c r="E228" i="1"/>
  <c r="E229" i="1"/>
  <c r="E231" i="1"/>
  <c r="E276" i="1"/>
  <c r="E277" i="1"/>
  <c r="E278" i="1"/>
  <c r="E283" i="1"/>
  <c r="E284" i="1"/>
  <c r="E658" i="1"/>
  <c r="E659" i="1"/>
  <c r="E265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4" i="1"/>
  <c r="E305" i="1"/>
  <c r="E306" i="1"/>
  <c r="E660" i="1"/>
  <c r="E661" i="1"/>
  <c r="E256" i="1"/>
  <c r="E259" i="1"/>
  <c r="E260" i="1"/>
  <c r="E261" i="1"/>
  <c r="E279" i="1"/>
  <c r="E280" i="1"/>
  <c r="E281" i="1"/>
  <c r="E282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5" i="1"/>
  <c r="E662" i="1"/>
  <c r="E663" i="1"/>
  <c r="E664" i="1"/>
  <c r="E665" i="1"/>
  <c r="G120" i="9"/>
  <c r="E320" i="1"/>
  <c r="E321" i="1"/>
  <c r="E322" i="1"/>
  <c r="E323" i="1"/>
  <c r="E324" i="1"/>
  <c r="E529" i="1"/>
  <c r="E666" i="1"/>
  <c r="E667" i="1"/>
  <c r="E668" i="1"/>
  <c r="E807" i="1"/>
  <c r="E273" i="1"/>
  <c r="D122" i="9" s="1"/>
  <c r="I122" i="9" s="1"/>
  <c r="B54" i="10" s="1"/>
  <c r="E274" i="1"/>
  <c r="E275" i="1"/>
  <c r="E656" i="1"/>
  <c r="E657" i="1"/>
  <c r="O141" i="11"/>
  <c r="O139" i="11"/>
  <c r="O138" i="11"/>
  <c r="D77" i="10" s="1"/>
  <c r="O137" i="11"/>
  <c r="O136" i="11"/>
  <c r="O135" i="11"/>
  <c r="O133" i="11"/>
  <c r="O132" i="11"/>
  <c r="O131" i="11"/>
  <c r="O128" i="11"/>
  <c r="O127" i="11"/>
  <c r="O126" i="11"/>
  <c r="O125" i="11"/>
  <c r="O124" i="11"/>
  <c r="O122" i="11"/>
  <c r="O121" i="11"/>
  <c r="O120" i="11"/>
  <c r="O119" i="11"/>
  <c r="O118" i="11"/>
  <c r="O117" i="11"/>
  <c r="O115" i="11"/>
  <c r="O114" i="11"/>
  <c r="O113" i="11"/>
  <c r="O112" i="11"/>
  <c r="O111" i="11"/>
  <c r="O110" i="11"/>
  <c r="O108" i="11"/>
  <c r="O106" i="11"/>
  <c r="D30" i="10" s="1"/>
  <c r="E30" i="10" s="1"/>
  <c r="O104" i="11"/>
  <c r="O103" i="11"/>
  <c r="D28" i="10" s="1"/>
  <c r="O102" i="11"/>
  <c r="O101" i="11"/>
  <c r="O99" i="11"/>
  <c r="O98" i="11"/>
  <c r="O96" i="11"/>
  <c r="O95" i="11"/>
  <c r="O94" i="11"/>
  <c r="O93" i="11"/>
  <c r="O92" i="11"/>
  <c r="O90" i="11"/>
  <c r="O89" i="11"/>
  <c r="O88" i="11"/>
  <c r="O86" i="11"/>
  <c r="O85" i="11"/>
  <c r="O84" i="11"/>
  <c r="O81" i="11"/>
  <c r="O80" i="11"/>
  <c r="O79" i="11"/>
  <c r="O78" i="11"/>
  <c r="O77" i="11"/>
  <c r="D22" i="10" s="1"/>
  <c r="O76" i="11"/>
  <c r="D25" i="10" s="1"/>
  <c r="O74" i="11"/>
  <c r="O73" i="11"/>
  <c r="O72" i="11"/>
  <c r="O71" i="11"/>
  <c r="O69" i="11"/>
  <c r="O68" i="11"/>
  <c r="O66" i="11"/>
  <c r="O65" i="11"/>
  <c r="O64" i="11"/>
  <c r="O63" i="11"/>
  <c r="O62" i="11"/>
  <c r="O61" i="11"/>
  <c r="O60" i="11"/>
  <c r="O57" i="11"/>
  <c r="O56" i="11"/>
  <c r="O55" i="11"/>
  <c r="O54" i="11"/>
  <c r="O52" i="11"/>
  <c r="O51" i="11"/>
  <c r="O49" i="11"/>
  <c r="O48" i="11"/>
  <c r="O47" i="11"/>
  <c r="O46" i="11"/>
  <c r="O45" i="11"/>
  <c r="O44" i="11"/>
  <c r="O42" i="11"/>
  <c r="O41" i="11"/>
  <c r="O40" i="11"/>
  <c r="O39" i="11"/>
  <c r="O37" i="11"/>
  <c r="O36" i="11"/>
  <c r="O35" i="11"/>
  <c r="O33" i="11"/>
  <c r="O32" i="11"/>
  <c r="O30" i="11"/>
  <c r="O29" i="11"/>
  <c r="O27" i="11"/>
  <c r="O26" i="11"/>
  <c r="O25" i="11"/>
  <c r="O23" i="11"/>
  <c r="O22" i="11"/>
  <c r="O21" i="11"/>
  <c r="O20" i="11"/>
  <c r="O19" i="11"/>
  <c r="O18" i="11"/>
  <c r="O16" i="11"/>
  <c r="O15" i="11"/>
  <c r="O14" i="11"/>
  <c r="O13" i="11"/>
  <c r="O12" i="11"/>
  <c r="O11" i="11"/>
  <c r="O10" i="11"/>
  <c r="O8" i="11"/>
  <c r="O7" i="11"/>
  <c r="O6" i="11"/>
  <c r="O5" i="11"/>
  <c r="O3" i="11"/>
  <c r="D8" i="10" s="1"/>
  <c r="D24" i="10"/>
  <c r="D27" i="10"/>
  <c r="D31" i="10"/>
  <c r="G110" i="9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1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72" i="1"/>
  <c r="E571" i="1"/>
  <c r="E566" i="1"/>
  <c r="E565" i="1"/>
  <c r="E288" i="1"/>
  <c r="E287" i="1"/>
  <c r="E286" i="1"/>
  <c r="E285" i="1"/>
  <c r="E258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22" i="1"/>
  <c r="E218" i="1"/>
  <c r="E217" i="1"/>
  <c r="E216" i="1"/>
  <c r="E215" i="1"/>
  <c r="E214" i="1"/>
  <c r="E213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D112" i="9" s="1"/>
  <c r="I112" i="9" s="1"/>
  <c r="B44" i="10" s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D111" i="9" s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D110" i="9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D128" i="9" s="1"/>
  <c r="I128" i="9" s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124" i="9" s="1"/>
  <c r="I124" i="9" s="1"/>
  <c r="E39" i="1"/>
  <c r="E38" i="1"/>
  <c r="E37" i="1"/>
  <c r="E36" i="1"/>
  <c r="E35" i="1"/>
  <c r="E34" i="1"/>
  <c r="E33" i="1"/>
  <c r="E32" i="1"/>
  <c r="D125" i="9" s="1"/>
  <c r="I125" i="9" s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126" i="9" s="1"/>
  <c r="E7" i="1"/>
  <c r="E6" i="1"/>
  <c r="E5" i="1"/>
  <c r="E4" i="1"/>
  <c r="E3" i="1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D10" i="9"/>
  <c r="D18" i="9"/>
  <c r="D25" i="9"/>
  <c r="D29" i="9"/>
  <c r="D32" i="9"/>
  <c r="D35" i="9"/>
  <c r="D39" i="9"/>
  <c r="I39" i="9" s="1"/>
  <c r="K39" i="9" s="1"/>
  <c r="D44" i="9"/>
  <c r="I44" i="9" s="1"/>
  <c r="K44" i="9" s="1"/>
  <c r="D51" i="9"/>
  <c r="I51" i="9" s="1"/>
  <c r="K51" i="9" s="1"/>
  <c r="D54" i="9"/>
  <c r="I54" i="9" s="1"/>
  <c r="K54" i="9" s="1"/>
  <c r="D59" i="9"/>
  <c r="I59" i="9" s="1"/>
  <c r="K59" i="9" s="1"/>
  <c r="D60" i="9"/>
  <c r="I60" i="9" s="1"/>
  <c r="K60" i="9" s="1"/>
  <c r="D68" i="9"/>
  <c r="D71" i="9"/>
  <c r="D76" i="9"/>
  <c r="I76" i="9" s="1"/>
  <c r="K76" i="9" s="1"/>
  <c r="D83" i="9"/>
  <c r="D84" i="9"/>
  <c r="I84" i="9" s="1"/>
  <c r="K84" i="9" s="1"/>
  <c r="D88" i="9"/>
  <c r="I88" i="9" s="1"/>
  <c r="K88" i="9" s="1"/>
  <c r="D92" i="9"/>
  <c r="I92" i="9" s="1"/>
  <c r="K92" i="9" s="1"/>
  <c r="D98" i="9"/>
  <c r="I98" i="9" s="1"/>
  <c r="D101" i="9"/>
  <c r="D106" i="9"/>
  <c r="I106" i="9" s="1"/>
  <c r="K106" i="9" s="1"/>
  <c r="D109" i="9"/>
  <c r="I109" i="9" s="1"/>
  <c r="D113" i="9"/>
  <c r="D114" i="9"/>
  <c r="D115" i="9"/>
  <c r="I115" i="9" s="1"/>
  <c r="D116" i="9"/>
  <c r="I116" i="9" s="1"/>
  <c r="K116" i="9" s="1"/>
  <c r="D123" i="9"/>
  <c r="I123" i="9" s="1"/>
  <c r="K123" i="9" s="1"/>
  <c r="D127" i="9"/>
  <c r="I127" i="9" s="1"/>
  <c r="D129" i="9"/>
  <c r="I129" i="9" s="1"/>
  <c r="D130" i="9"/>
  <c r="I130" i="9" s="1"/>
  <c r="K130" i="9" s="1"/>
  <c r="D133" i="9"/>
  <c r="I133" i="9" s="1"/>
  <c r="D134" i="9"/>
  <c r="I134" i="9" s="1"/>
  <c r="K134" i="9" s="1"/>
  <c r="D135" i="9"/>
  <c r="I135" i="9" s="1"/>
  <c r="B74" i="10" s="1"/>
  <c r="D136" i="9"/>
  <c r="D137" i="9"/>
  <c r="I137" i="9" s="1"/>
  <c r="K137" i="9" s="1"/>
  <c r="G124" i="9"/>
  <c r="F126" i="9"/>
  <c r="G126" i="9"/>
  <c r="F110" i="9"/>
  <c r="F111" i="9"/>
  <c r="G133" i="9"/>
  <c r="I108" i="9"/>
  <c r="K108" i="9" s="1"/>
  <c r="I101" i="9"/>
  <c r="K101" i="9" s="1"/>
  <c r="I83" i="9"/>
  <c r="K83" i="9" s="1"/>
  <c r="I71" i="9"/>
  <c r="K71" i="9" s="1"/>
  <c r="I68" i="9"/>
  <c r="K68" i="9" s="1"/>
  <c r="I35" i="9"/>
  <c r="I32" i="9"/>
  <c r="K32" i="9" s="1"/>
  <c r="I29" i="9"/>
  <c r="K29" i="9" s="1"/>
  <c r="I25" i="9"/>
  <c r="I18" i="9"/>
  <c r="K18" i="9" s="1"/>
  <c r="I10" i="9"/>
  <c r="I5" i="9"/>
  <c r="I146" i="9"/>
  <c r="J142" i="9"/>
  <c r="J144" i="9" s="1"/>
  <c r="K131" i="9"/>
  <c r="K141" i="9"/>
  <c r="K5" i="9"/>
  <c r="K10" i="9"/>
  <c r="K21" i="9"/>
  <c r="K22" i="9"/>
  <c r="K24" i="9"/>
  <c r="K25" i="9"/>
  <c r="K35" i="9"/>
  <c r="K67" i="9"/>
  <c r="K69" i="9"/>
  <c r="K75" i="9"/>
  <c r="K95" i="9"/>
  <c r="K96" i="9"/>
  <c r="K97" i="9"/>
  <c r="K98" i="9"/>
  <c r="J143" i="9"/>
  <c r="E143" i="9"/>
  <c r="E144" i="9" s="1"/>
  <c r="E142" i="9"/>
  <c r="F142" i="9"/>
  <c r="K103" i="9"/>
  <c r="H142" i="9"/>
  <c r="H143" i="9"/>
  <c r="H144" i="9"/>
  <c r="F143" i="9"/>
  <c r="F144" i="9" s="1"/>
  <c r="K23" i="9"/>
  <c r="K93" i="9"/>
  <c r="K94" i="9"/>
  <c r="K9" i="9"/>
  <c r="K15" i="9"/>
  <c r="K19" i="9"/>
  <c r="K26" i="9"/>
  <c r="K27" i="9"/>
  <c r="K28" i="9"/>
  <c r="K41" i="9"/>
  <c r="K45" i="9"/>
  <c r="K49" i="9"/>
  <c r="K50" i="9"/>
  <c r="K55" i="9"/>
  <c r="K70" i="9"/>
  <c r="I136" i="9"/>
  <c r="K136" i="9" s="1"/>
  <c r="I114" i="9"/>
  <c r="I113" i="9"/>
  <c r="K113" i="9" s="1"/>
  <c r="K122" i="9"/>
  <c r="K139" i="9"/>
  <c r="D74" i="10"/>
  <c r="D75" i="10"/>
  <c r="D76" i="10"/>
  <c r="D78" i="10"/>
  <c r="D80" i="10"/>
  <c r="F80" i="10" s="1"/>
  <c r="G80" i="10" s="1"/>
  <c r="D72" i="10"/>
  <c r="D67" i="10"/>
  <c r="D69" i="10" s="1"/>
  <c r="D68" i="10"/>
  <c r="D57" i="10"/>
  <c r="D58" i="10"/>
  <c r="D60" i="10"/>
  <c r="D61" i="10"/>
  <c r="D63" i="10"/>
  <c r="D41" i="10"/>
  <c r="D42" i="10"/>
  <c r="D44" i="10"/>
  <c r="F44" i="10" s="1"/>
  <c r="G44" i="10" s="1"/>
  <c r="D45" i="10"/>
  <c r="D46" i="10"/>
  <c r="D47" i="10"/>
  <c r="G47" i="10" s="1"/>
  <c r="D49" i="10"/>
  <c r="D50" i="10"/>
  <c r="D51" i="10"/>
  <c r="D52" i="10"/>
  <c r="D53" i="10"/>
  <c r="D54" i="10"/>
  <c r="F54" i="10" s="1"/>
  <c r="D39" i="10"/>
  <c r="G31" i="10"/>
  <c r="F78" i="10"/>
  <c r="G78" i="10"/>
  <c r="K138" i="9" l="1"/>
  <c r="B77" i="10"/>
  <c r="F77" i="10" s="1"/>
  <c r="E24" i="10"/>
  <c r="E8" i="10"/>
  <c r="E28" i="10"/>
  <c r="E31" i="10"/>
  <c r="E27" i="10"/>
  <c r="E22" i="10"/>
  <c r="B31" i="10"/>
  <c r="K105" i="9"/>
  <c r="B25" i="10"/>
  <c r="K77" i="9"/>
  <c r="B27" i="10"/>
  <c r="K100" i="9"/>
  <c r="I111" i="9"/>
  <c r="D4" i="9"/>
  <c r="I4" i="9" s="1"/>
  <c r="D140" i="9"/>
  <c r="I140" i="9" s="1"/>
  <c r="K140" i="9" s="1"/>
  <c r="D107" i="9"/>
  <c r="D58" i="9"/>
  <c r="I58" i="9" s="1"/>
  <c r="D14" i="9"/>
  <c r="I14" i="9" s="1"/>
  <c r="K14" i="9" s="1"/>
  <c r="D8" i="9"/>
  <c r="I8" i="9" s="1"/>
  <c r="K8" i="9" s="1"/>
  <c r="D66" i="9"/>
  <c r="I66" i="9" s="1"/>
  <c r="K66" i="9" s="1"/>
  <c r="D81" i="9"/>
  <c r="I81" i="9" s="1"/>
  <c r="K81" i="9" s="1"/>
  <c r="D42" i="9"/>
  <c r="I42" i="9" s="1"/>
  <c r="K42" i="9" s="1"/>
  <c r="D36" i="9"/>
  <c r="I36" i="9" s="1"/>
  <c r="K36" i="9" s="1"/>
  <c r="D121" i="9"/>
  <c r="I121" i="9" s="1"/>
  <c r="D132" i="9"/>
  <c r="I132" i="9" s="1"/>
  <c r="D89" i="9"/>
  <c r="I89" i="9" s="1"/>
  <c r="K89" i="9" s="1"/>
  <c r="D11" i="9"/>
  <c r="I11" i="9" s="1"/>
  <c r="K11" i="9" s="1"/>
  <c r="D62" i="9"/>
  <c r="I62" i="9" s="1"/>
  <c r="K62" i="9" s="1"/>
  <c r="D99" i="9"/>
  <c r="I99" i="9" s="1"/>
  <c r="K99" i="9" s="1"/>
  <c r="D87" i="9"/>
  <c r="I87" i="9" s="1"/>
  <c r="K87" i="9" s="1"/>
  <c r="D53" i="9"/>
  <c r="I53" i="9" s="1"/>
  <c r="K53" i="9" s="1"/>
  <c r="I126" i="9"/>
  <c r="B45" i="10"/>
  <c r="F67" i="10"/>
  <c r="D62" i="10"/>
  <c r="G1" i="1"/>
  <c r="D119" i="9"/>
  <c r="I119" i="9" s="1"/>
  <c r="D104" i="9"/>
  <c r="I104" i="9" s="1"/>
  <c r="D64" i="9"/>
  <c r="I64" i="9" s="1"/>
  <c r="K64" i="9" s="1"/>
  <c r="D47" i="9"/>
  <c r="I47" i="9" s="1"/>
  <c r="K47" i="9" s="1"/>
  <c r="I20" i="9"/>
  <c r="K20" i="9" s="1"/>
  <c r="D59" i="10"/>
  <c r="K112" i="9"/>
  <c r="D13" i="10"/>
  <c r="E13" i="10" s="1"/>
  <c r="D120" i="9"/>
  <c r="I120" i="9" s="1"/>
  <c r="D79" i="9"/>
  <c r="I79" i="9" s="1"/>
  <c r="K79" i="9" s="1"/>
  <c r="D73" i="9"/>
  <c r="I73" i="9" s="1"/>
  <c r="K73" i="9" s="1"/>
  <c r="D46" i="9"/>
  <c r="I46" i="9" s="1"/>
  <c r="K46" i="9" s="1"/>
  <c r="D13" i="9"/>
  <c r="I13" i="9" s="1"/>
  <c r="K13" i="9" s="1"/>
  <c r="D80" i="9"/>
  <c r="I80" i="9" s="1"/>
  <c r="D65" i="9"/>
  <c r="I65" i="9" s="1"/>
  <c r="K65" i="9" s="1"/>
  <c r="D57" i="9"/>
  <c r="I57" i="9" s="1"/>
  <c r="K57" i="9" s="1"/>
  <c r="D48" i="9"/>
  <c r="I48" i="9" s="1"/>
  <c r="K48" i="9" s="1"/>
  <c r="D40" i="9"/>
  <c r="I40" i="9" s="1"/>
  <c r="K40" i="9" s="1"/>
  <c r="B14" i="10"/>
  <c r="D118" i="9"/>
  <c r="D78" i="9"/>
  <c r="I78" i="9" s="1"/>
  <c r="D90" i="9"/>
  <c r="I90" i="9" s="1"/>
  <c r="K90" i="9" s="1"/>
  <c r="D85" i="9"/>
  <c r="I85" i="9" s="1"/>
  <c r="K85" i="9" s="1"/>
  <c r="B13" i="10"/>
  <c r="F25" i="10"/>
  <c r="G25" i="10" s="1"/>
  <c r="E25" i="10"/>
  <c r="D21" i="10"/>
  <c r="E21" i="10" s="1"/>
  <c r="D64" i="10"/>
  <c r="D18" i="10"/>
  <c r="E18" i="10" s="1"/>
  <c r="D43" i="10"/>
  <c r="F45" i="10"/>
  <c r="G45" i="10" s="1"/>
  <c r="D9" i="10"/>
  <c r="E9" i="10" s="1"/>
  <c r="D16" i="10"/>
  <c r="D12" i="10" s="1"/>
  <c r="G67" i="10"/>
  <c r="D19" i="10"/>
  <c r="E19" i="10" s="1"/>
  <c r="D15" i="10"/>
  <c r="E15" i="10" s="1"/>
  <c r="D11" i="10"/>
  <c r="E11" i="10" s="1"/>
  <c r="D14" i="10"/>
  <c r="K127" i="9"/>
  <c r="B61" i="10"/>
  <c r="F61" i="10" s="1"/>
  <c r="G61" i="10" s="1"/>
  <c r="K128" i="9"/>
  <c r="B63" i="10"/>
  <c r="F63" i="10" s="1"/>
  <c r="G63" i="10" s="1"/>
  <c r="F74" i="10"/>
  <c r="G74" i="10" s="1"/>
  <c r="B47" i="10"/>
  <c r="F47" i="10" s="1"/>
  <c r="K115" i="9"/>
  <c r="B72" i="10"/>
  <c r="F72" i="10" s="1"/>
  <c r="G72" i="10" s="1"/>
  <c r="K133" i="9"/>
  <c r="B58" i="10"/>
  <c r="F58" i="10" s="1"/>
  <c r="G58" i="10" s="1"/>
  <c r="K125" i="9"/>
  <c r="K124" i="9"/>
  <c r="B57" i="10"/>
  <c r="K111" i="9"/>
  <c r="B42" i="10"/>
  <c r="F42" i="10" s="1"/>
  <c r="K109" i="9"/>
  <c r="B39" i="10"/>
  <c r="B60" i="10"/>
  <c r="K126" i="9"/>
  <c r="K61" i="9"/>
  <c r="B9" i="10"/>
  <c r="G77" i="10"/>
  <c r="K102" i="9"/>
  <c r="B24" i="10"/>
  <c r="K58" i="9"/>
  <c r="D55" i="10"/>
  <c r="B76" i="10"/>
  <c r="F76" i="10" s="1"/>
  <c r="G76" i="10" s="1"/>
  <c r="B19" i="10"/>
  <c r="G54" i="10"/>
  <c r="K135" i="9"/>
  <c r="B75" i="10"/>
  <c r="F75" i="10" s="1"/>
  <c r="G75" i="10" s="1"/>
  <c r="B46" i="10"/>
  <c r="F46" i="10" s="1"/>
  <c r="G46" i="10" s="1"/>
  <c r="K114" i="9"/>
  <c r="K117" i="9"/>
  <c r="B49" i="10"/>
  <c r="B18" i="10"/>
  <c r="K6" i="9"/>
  <c r="G107" i="9"/>
  <c r="I110" i="9"/>
  <c r="G42" i="10"/>
  <c r="K78" i="9"/>
  <c r="B22" i="10"/>
  <c r="B11" i="10"/>
  <c r="K30" i="9"/>
  <c r="F13" i="10"/>
  <c r="G13" i="10" s="1"/>
  <c r="B52" i="10" l="1"/>
  <c r="F52" i="10" s="1"/>
  <c r="G52" i="10" s="1"/>
  <c r="K120" i="9"/>
  <c r="B51" i="10"/>
  <c r="F51" i="10" s="1"/>
  <c r="G51" i="10" s="1"/>
  <c r="K119" i="9"/>
  <c r="D142" i="9"/>
  <c r="B16" i="10"/>
  <c r="C16" i="10" s="1"/>
  <c r="K80" i="9"/>
  <c r="B10" i="10"/>
  <c r="F10" i="10" s="1"/>
  <c r="G10" i="10" s="1"/>
  <c r="C27" i="10"/>
  <c r="F27" i="10"/>
  <c r="G27" i="10" s="1"/>
  <c r="B15" i="10"/>
  <c r="B12" i="10" s="1"/>
  <c r="F12" i="10" s="1"/>
  <c r="G12" i="10" s="1"/>
  <c r="D70" i="10"/>
  <c r="B68" i="10"/>
  <c r="K132" i="9"/>
  <c r="D143" i="9"/>
  <c r="D144" i="9" s="1"/>
  <c r="B21" i="10"/>
  <c r="C21" i="10" s="1"/>
  <c r="C14" i="10"/>
  <c r="B53" i="10"/>
  <c r="F53" i="10" s="1"/>
  <c r="G53" i="10" s="1"/>
  <c r="K121" i="9"/>
  <c r="B28" i="10"/>
  <c r="K104" i="9"/>
  <c r="B8" i="10"/>
  <c r="K4" i="9"/>
  <c r="C31" i="10"/>
  <c r="F31" i="10"/>
  <c r="F14" i="10"/>
  <c r="G14" i="10" s="1"/>
  <c r="E14" i="10"/>
  <c r="D10" i="10"/>
  <c r="D17" i="10" s="1"/>
  <c r="E16" i="10"/>
  <c r="F16" i="10"/>
  <c r="G16" i="10" s="1"/>
  <c r="C10" i="10"/>
  <c r="F11" i="10"/>
  <c r="G11" i="10" s="1"/>
  <c r="C11" i="10"/>
  <c r="C22" i="10"/>
  <c r="F22" i="10"/>
  <c r="G22" i="10" s="1"/>
  <c r="E10" i="10"/>
  <c r="G118" i="9"/>
  <c r="G142" i="9"/>
  <c r="F9" i="10"/>
  <c r="G9" i="10" s="1"/>
  <c r="C9" i="10"/>
  <c r="F18" i="10"/>
  <c r="G18" i="10" s="1"/>
  <c r="C18" i="10"/>
  <c r="E12" i="10"/>
  <c r="B59" i="10"/>
  <c r="F57" i="10"/>
  <c r="G57" i="10" s="1"/>
  <c r="F49" i="10"/>
  <c r="G49" i="10" s="1"/>
  <c r="B62" i="10"/>
  <c r="F62" i="10" s="1"/>
  <c r="F60" i="10"/>
  <c r="G60" i="10" s="1"/>
  <c r="F24" i="10"/>
  <c r="G24" i="10" s="1"/>
  <c r="B41" i="10"/>
  <c r="K110" i="9"/>
  <c r="C19" i="10"/>
  <c r="F19" i="10"/>
  <c r="G19" i="10" s="1"/>
  <c r="I107" i="9"/>
  <c r="F39" i="10"/>
  <c r="G39" i="10" s="1"/>
  <c r="F8" i="10" l="1"/>
  <c r="G8" i="10" s="1"/>
  <c r="C8" i="10"/>
  <c r="C13" i="10"/>
  <c r="B17" i="10"/>
  <c r="F68" i="10"/>
  <c r="G68" i="10" s="1"/>
  <c r="B69" i="10"/>
  <c r="C15" i="10"/>
  <c r="F15" i="10"/>
  <c r="G15" i="10" s="1"/>
  <c r="F28" i="10"/>
  <c r="G28" i="10" s="1"/>
  <c r="C28" i="10"/>
  <c r="C24" i="10"/>
  <c r="F21" i="10"/>
  <c r="G21" i="10" s="1"/>
  <c r="C25" i="10"/>
  <c r="C12" i="10"/>
  <c r="D20" i="10"/>
  <c r="E17" i="10"/>
  <c r="B43" i="10"/>
  <c r="F41" i="10"/>
  <c r="G41" i="10" s="1"/>
  <c r="B20" i="10"/>
  <c r="C17" i="10"/>
  <c r="F17" i="10"/>
  <c r="G17" i="10" s="1"/>
  <c r="F59" i="10"/>
  <c r="B64" i="10"/>
  <c r="G143" i="9"/>
  <c r="G144" i="9" s="1"/>
  <c r="I118" i="9"/>
  <c r="B30" i="10"/>
  <c r="K107" i="9"/>
  <c r="K142" i="9" s="1"/>
  <c r="I142" i="9"/>
  <c r="F69" i="10" l="1"/>
  <c r="G69" i="10" s="1"/>
  <c r="C68" i="10"/>
  <c r="B23" i="10"/>
  <c r="F20" i="10"/>
  <c r="C20" i="10"/>
  <c r="B50" i="10"/>
  <c r="K118" i="9"/>
  <c r="K143" i="9" s="1"/>
  <c r="K144" i="9" s="1"/>
  <c r="I143" i="9"/>
  <c r="I144" i="9" s="1"/>
  <c r="F43" i="10"/>
  <c r="G43" i="10" s="1"/>
  <c r="C30" i="10"/>
  <c r="F30" i="10"/>
  <c r="G30" i="10" s="1"/>
  <c r="F64" i="10"/>
  <c r="G64" i="10" s="1"/>
  <c r="D23" i="10"/>
  <c r="G20" i="10"/>
  <c r="E20" i="10"/>
  <c r="F50" i="10" l="1"/>
  <c r="G50" i="10" s="1"/>
  <c r="C54" i="10"/>
  <c r="E23" i="10"/>
  <c r="D26" i="10"/>
  <c r="B55" i="10"/>
  <c r="B26" i="10"/>
  <c r="C23" i="10"/>
  <c r="F23" i="10"/>
  <c r="G23" i="10" s="1"/>
  <c r="F55" i="10" l="1"/>
  <c r="G55" i="10" s="1"/>
  <c r="B70" i="10"/>
  <c r="F70" i="10" s="1"/>
  <c r="G70" i="10" s="1"/>
  <c r="B29" i="10"/>
  <c r="F26" i="10"/>
  <c r="C26" i="10"/>
  <c r="D29" i="10"/>
  <c r="G26" i="10"/>
  <c r="E26" i="10"/>
  <c r="C29" i="10" l="1"/>
  <c r="B32" i="10"/>
  <c r="F29" i="10"/>
  <c r="G29" i="10" s="1"/>
  <c r="D32" i="10"/>
  <c r="E29" i="10"/>
  <c r="D79" i="10" l="1"/>
  <c r="E32" i="10"/>
  <c r="B79" i="10"/>
  <c r="C32" i="10"/>
  <c r="F32" i="10"/>
  <c r="G32" i="10" s="1"/>
  <c r="F79" i="10" l="1"/>
  <c r="G79" i="10" s="1"/>
  <c r="B81" i="10"/>
  <c r="D81" i="10"/>
  <c r="D82" i="10" l="1"/>
  <c r="B82" i="10"/>
  <c r="F81" i="10"/>
  <c r="G81" i="10" s="1"/>
  <c r="D84" i="10" l="1"/>
  <c r="F82" i="10"/>
  <c r="F84" i="10" s="1"/>
  <c r="B84" i="10"/>
  <c r="G8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Giancla</author>
  </authors>
  <commentList>
    <comment ref="G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Giancla:</t>
        </r>
        <r>
          <rPr>
            <sz val="8"/>
            <color indexed="81"/>
            <rFont val="Tahoma"/>
            <family val="2"/>
          </rPr>
          <t xml:space="preserve">
Se &lt;&gt; 0, in questo foglio ci sono dei conti doppione</t>
        </r>
      </text>
    </comment>
    <comment ref="H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Giancla:
</t>
        </r>
        <r>
          <rPr>
            <sz val="8"/>
            <color indexed="81"/>
            <rFont val="Tahoma"/>
            <family val="2"/>
          </rPr>
          <t>se il valore di questa cella è &gt;0 significa che ci sono altri conti doppi nel BDV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Cinzia Zucchelli</author>
    <author>I.NET spa</author>
  </authors>
  <commentList>
    <comment ref="E1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Rettifiche dovute ad errori di contabilità sugli accantonamenti
</t>
        </r>
      </text>
    </comment>
    <comment ref="F1" authorId="0" shapeId="0" xr:uid="{00000000-0006-0000-0200-000002000000}">
      <text>
        <r>
          <rPr>
            <sz val="8"/>
            <color indexed="81"/>
            <rFont val="Tahoma"/>
            <family val="2"/>
          </rPr>
          <t>Riclassifiche di CdC o VdC di valori già compresi in SAP somma colonna deve essere =0</t>
        </r>
      </text>
    </comment>
    <comment ref="G1" authorId="0" shapeId="0" xr:uid="{00000000-0006-0000-0200-000003000000}">
      <text>
        <r>
          <rPr>
            <sz val="8"/>
            <color indexed="81"/>
            <rFont val="Tahoma"/>
            <family val="2"/>
          </rPr>
          <t>Costi extra SAP contropartita patrimoniale</t>
        </r>
      </text>
    </comment>
    <comment ref="H1" authorId="0" shapeId="0" xr:uid="{00000000-0006-0000-0200-000004000000}">
      <text>
        <r>
          <rPr>
            <sz val="8"/>
            <color indexed="81"/>
            <rFont val="Tahoma"/>
            <family val="2"/>
          </rPr>
          <t>Consociate al netto di rettifiche ed elisioni</t>
        </r>
      </text>
    </comment>
    <comment ref="G6" authorId="0" shapeId="0" xr:uid="{00000000-0006-0000-0200-000005000000}">
      <text>
        <r>
          <rPr>
            <sz val="8"/>
            <color indexed="81"/>
            <rFont val="Tahoma"/>
            <family val="2"/>
          </rPr>
          <t>- 49Keur di incentivi all'esodo: 30Keur in straord e 18 dal fdo
-65Keur storno ferie</t>
        </r>
      </text>
    </comment>
    <comment ref="F30" authorId="0" shapeId="0" xr:uid="{00000000-0006-0000-0200-000006000000}">
      <text>
        <r>
          <rPr>
            <sz val="8"/>
            <color indexed="81"/>
            <rFont val="Tahoma"/>
            <family val="2"/>
          </rPr>
          <t>Ric 58 cos + 3 wf (clhloride)</t>
        </r>
      </text>
    </comment>
    <comment ref="G107" authorId="0" shapeId="0" xr:uid="{00000000-0006-0000-0200-000007000000}">
      <text>
        <r>
          <rPr>
            <sz val="8"/>
            <color indexed="81"/>
            <rFont val="Tahoma"/>
            <family val="2"/>
          </rPr>
          <t>4,25% sul Labour Cost
7% su EBT</t>
        </r>
      </text>
    </comment>
    <comment ref="C112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I.NET spa:
Iva messa tutta QUI!!!</t>
        </r>
      </text>
    </comment>
    <comment ref="H124" authorId="0" shapeId="0" xr:uid="{00000000-0006-0000-0200-000009000000}">
      <text>
        <r>
          <rPr>
            <sz val="8"/>
            <color indexed="81"/>
            <rFont val="Tahoma"/>
            <family val="2"/>
          </rPr>
          <t>Keur 440 fdo al 31.12</t>
        </r>
      </text>
    </comment>
    <comment ref="H126" authorId="0" shapeId="0" xr:uid="{00000000-0006-0000-0200-00000A000000}">
      <text>
        <r>
          <rPr>
            <sz val="8"/>
            <color indexed="81"/>
            <rFont val="Tahoma"/>
            <family val="2"/>
          </rPr>
          <t>Keur 794 fdo al 31.12</t>
        </r>
      </text>
    </comment>
    <comment ref="H128" authorId="0" shapeId="0" xr:uid="{00000000-0006-0000-0200-00000B000000}">
      <text>
        <r>
          <rPr>
            <sz val="8"/>
            <color indexed="81"/>
            <rFont val="Tahoma"/>
            <family val="2"/>
          </rPr>
          <t>Partecipazioni in Bil HopOp sono 1576 ed è quello che deve essere eliso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I.NET spa</author>
  </authors>
  <commentList>
    <comment ref="B11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I.NET spa:
Iva messa tutta QUI!!!</t>
        </r>
      </text>
    </comment>
  </commentList>
</comments>
</file>

<file path=xl/sharedStrings.xml><?xml version="1.0" encoding="utf-8"?>
<sst xmlns="http://schemas.openxmlformats.org/spreadsheetml/2006/main" count="4769" uniqueCount="1630">
  <si>
    <t>Fornitori c/anticipi v/controllate</t>
  </si>
  <si>
    <t>Fornitori c/anticipi v/collegate</t>
  </si>
  <si>
    <t>Fornitori c/anticipi v/controllante</t>
  </si>
  <si>
    <t>Anticipi missioni dipendenti</t>
  </si>
  <si>
    <t>partecipazioni in imprese controllate</t>
  </si>
  <si>
    <t>fondo svalutaz partecipazioni in imprese controlla</t>
  </si>
  <si>
    <t>partecipazioni in imprese collegate</t>
  </si>
  <si>
    <t>fondo svalutaz partecipazioni in imprese collegate</t>
  </si>
  <si>
    <t>partecipazioni in imprese controllanti</t>
  </si>
  <si>
    <t>altre partecipazioni</t>
  </si>
  <si>
    <t>fondo svalutaz altre partecipazioni</t>
  </si>
  <si>
    <t>azioni proprie</t>
  </si>
  <si>
    <t>fondo svalutazione azioni proprie</t>
  </si>
  <si>
    <t>Banco di Brescia c/riba fornitori</t>
  </si>
  <si>
    <t>Banca Regionale Europea c/ord.</t>
  </si>
  <si>
    <t>c/c postale nr. ……</t>
  </si>
  <si>
    <t>perdita di emissione su obbligazioni</t>
  </si>
  <si>
    <t>disaggio su prestiti</t>
  </si>
  <si>
    <t>riserva ex Legge 576/1991</t>
  </si>
  <si>
    <t>riserva ex Legge 72/1983</t>
  </si>
  <si>
    <t>riserva ex Legge 413/1991</t>
  </si>
  <si>
    <t>riserva azioni proprie in portafoglio (art.2357 te</t>
  </si>
  <si>
    <t>riserve statutarie (art.2442 cc)</t>
  </si>
  <si>
    <t>Riserva Tassata</t>
  </si>
  <si>
    <t>utili di esercizi precedenti</t>
  </si>
  <si>
    <t>perdite di esercizi precedenti</t>
  </si>
  <si>
    <t>DESCRIPTION</t>
  </si>
  <si>
    <t>ACTUAL</t>
  </si>
  <si>
    <t>BUDGET</t>
  </si>
  <si>
    <t>VARIANCE</t>
  </si>
  <si>
    <t>VALUE</t>
  </si>
  <si>
    <t>%</t>
  </si>
  <si>
    <t>REVENUES</t>
  </si>
  <si>
    <t>COST OF GOOD SOLD</t>
  </si>
  <si>
    <t>Co</t>
  </si>
  <si>
    <t>GROSS MARGIN</t>
  </si>
  <si>
    <t>Nt</t>
  </si>
  <si>
    <t>LABOUR COSTS</t>
  </si>
  <si>
    <t>Ot</t>
  </si>
  <si>
    <t>In</t>
  </si>
  <si>
    <t>Ex</t>
  </si>
  <si>
    <t>INCOME TAXES</t>
  </si>
  <si>
    <t>Tx</t>
  </si>
  <si>
    <t>G28500</t>
  </si>
  <si>
    <t>Risconti passivi 2000 gestionale</t>
  </si>
  <si>
    <t>NET PROFIT/(LOSS)</t>
  </si>
  <si>
    <t>ACTUAL vs BUDGET</t>
  </si>
  <si>
    <t>FIXED OVERHEADS</t>
  </si>
  <si>
    <t>Advertising &amp; Promotion</t>
  </si>
  <si>
    <t>Adv</t>
  </si>
  <si>
    <t>Consultancy</t>
  </si>
  <si>
    <t>Con</t>
  </si>
  <si>
    <t>G&amp;A</t>
  </si>
  <si>
    <t>G&amp;a</t>
  </si>
  <si>
    <t>ot2</t>
  </si>
  <si>
    <t>VALUE ADDED</t>
  </si>
  <si>
    <t>Lab</t>
  </si>
  <si>
    <t>STAFF RELATED EXPENSES</t>
  </si>
  <si>
    <t>Stf</t>
  </si>
  <si>
    <t>GROSS OPERATING MARGIN (EBITDA)</t>
  </si>
  <si>
    <t>DEPRECIATION AND AMORTIZATION (*)</t>
  </si>
  <si>
    <t>Dep1</t>
  </si>
  <si>
    <t>Dep1a</t>
  </si>
  <si>
    <t>OTHER ACCRUAL</t>
  </si>
  <si>
    <t>Acr</t>
  </si>
  <si>
    <t>EBIT before IPO, Goodwill Amort.</t>
  </si>
  <si>
    <t>AMORTIZATION OF IPO</t>
  </si>
  <si>
    <t>Dep2</t>
  </si>
  <si>
    <t xml:space="preserve">AMORTIZATION OF GOODWILL </t>
  </si>
  <si>
    <t>Dep3</t>
  </si>
  <si>
    <t>OPERATING RESULT (EBIT)</t>
  </si>
  <si>
    <t>NET FINANCIAL INCOME/(COSTS)</t>
  </si>
  <si>
    <t>EXTRAORDINARY ITEMS</t>
  </si>
  <si>
    <t>PROFIT/ (LOSS) before taxes &amp; Min.Interest (EBT)</t>
  </si>
  <si>
    <t>MINORITY INTEREST</t>
  </si>
  <si>
    <t>Mi</t>
  </si>
  <si>
    <t>Amounts falling due within 1 year (current liabilities)</t>
  </si>
  <si>
    <t>YTD</t>
  </si>
  <si>
    <t>Net Trade Recivables</t>
  </si>
  <si>
    <t>Amounts falling due within 1 yr (cur. liabilities)</t>
  </si>
  <si>
    <t>TOTAL NET WORKING CAPITAL</t>
  </si>
  <si>
    <t>Net Tangible Fixed Assets</t>
  </si>
  <si>
    <t>Net Intangible Fixed Assets</t>
  </si>
  <si>
    <t>TOTAL FIXED ASSETS</t>
  </si>
  <si>
    <t>TOTAL LONG TERM ASSETS/LIABILITIES</t>
  </si>
  <si>
    <t>TOTAL CAPITAL EMPLOYED</t>
  </si>
  <si>
    <t>BORROWING / (CASH)</t>
  </si>
  <si>
    <t>TOTAL SHAREHOLDER'S EQUITY</t>
  </si>
  <si>
    <t>TOTAL FUNDING</t>
  </si>
  <si>
    <t>Delta</t>
  </si>
  <si>
    <t>PROFIT AND LOSS</t>
  </si>
  <si>
    <t>perdita di esercizio</t>
  </si>
  <si>
    <t>acconto su dividendi</t>
  </si>
  <si>
    <t>fondo imposte: IRPEG</t>
  </si>
  <si>
    <t>fondo imposte: IRAP</t>
  </si>
  <si>
    <t>G11716</t>
  </si>
  <si>
    <t>fondo amm. gestionale spese increm.immo</t>
  </si>
  <si>
    <t>G31704</t>
  </si>
  <si>
    <t>Spese Soggiorno e Vitto gest.</t>
  </si>
  <si>
    <t>G33520</t>
  </si>
  <si>
    <t>Visite mediche personale gest.</t>
  </si>
  <si>
    <t>G34046</t>
  </si>
  <si>
    <t>amm. gestionale spese increment.Immobil</t>
  </si>
  <si>
    <t>G34825</t>
  </si>
  <si>
    <t>Iscrizioni Associazioni gestionale</t>
  </si>
  <si>
    <t>G45430</t>
  </si>
  <si>
    <t>Utile da differ.su cambio gestionale</t>
  </si>
  <si>
    <t>G35020</t>
  </si>
  <si>
    <t>Perdite su cambio gestionale</t>
  </si>
  <si>
    <t>G46200</t>
  </si>
  <si>
    <t>Rivalutazione Titoli gestionale</t>
  </si>
  <si>
    <t>fondo imposte differite: IRPEG</t>
  </si>
  <si>
    <t>fondo imposte differite: IRAP</t>
  </si>
  <si>
    <t>F.do TFR Amministratori</t>
  </si>
  <si>
    <t>fondo oscillazione cambi</t>
  </si>
  <si>
    <t>fondo oscillazione titoli</t>
  </si>
  <si>
    <t>fondo rischi diversi</t>
  </si>
  <si>
    <t>obbligazioni ordinarie</t>
  </si>
  <si>
    <t>obbligazioni indicizzate</t>
  </si>
  <si>
    <t>obbligazioni convertibili</t>
  </si>
  <si>
    <t>Banca Pop.Milano c/anticipi</t>
  </si>
  <si>
    <t>MPS c/anticipi</t>
  </si>
  <si>
    <t>Banco di Brescia c/anticipi</t>
  </si>
  <si>
    <t>Banca Nazionale del Lavoro c/anticipi</t>
  </si>
  <si>
    <t>Comit c/anticipi</t>
  </si>
  <si>
    <t>Credem c/anticipi</t>
  </si>
  <si>
    <t>Deutsche Bank c/anticipi</t>
  </si>
  <si>
    <t>BAV c/anticipi</t>
  </si>
  <si>
    <t>CAB c/finanz. Ant.</t>
  </si>
  <si>
    <t>BRE c/finanz. Ant.</t>
  </si>
  <si>
    <t>BAV c/RB allo sconto</t>
  </si>
  <si>
    <t>BPM c/hot money</t>
  </si>
  <si>
    <t>Mutui a lungo termine</t>
  </si>
  <si>
    <t>Azionisti c/Finanziamenti</t>
  </si>
  <si>
    <t>Enti per Fin. Medio Termine</t>
  </si>
  <si>
    <t>debiti v/Dipendenti - Carta di credito 2000</t>
  </si>
  <si>
    <t>Dogane</t>
  </si>
  <si>
    <t>cambiali passive</t>
  </si>
  <si>
    <t>note credito da ricevere - v/controllante</t>
  </si>
  <si>
    <t>debiti per imposte - IRPEG</t>
  </si>
  <si>
    <t>debiti per imposte - IRAP</t>
  </si>
  <si>
    <t>F.do acc.to imposta patrimoniale</t>
  </si>
  <si>
    <t>esattoria civica</t>
  </si>
  <si>
    <t>debiti v/Antonio Pastore</t>
  </si>
  <si>
    <t>INPS Contributo DL 166</t>
  </si>
  <si>
    <t>dipendenti c/liquidazioni</t>
  </si>
  <si>
    <t>debiti v/azionisti per dividendi</t>
  </si>
  <si>
    <t>Partecip.sottoscritte da versare</t>
  </si>
  <si>
    <t>debiti vari</t>
  </si>
  <si>
    <t>Azionisti c/versam. Au.Cap</t>
  </si>
  <si>
    <t>Risconti passivi</t>
  </si>
  <si>
    <t>Anticipo ricavi transitorio</t>
  </si>
  <si>
    <t>aggio su prestiti</t>
  </si>
  <si>
    <t>Variabili su obiettivi</t>
  </si>
  <si>
    <t>Oneri Sociali e Prev.li su Variabili</t>
  </si>
  <si>
    <t>amm. ordinario spese di costituzione</t>
  </si>
  <si>
    <t>amm. ordinario software</t>
  </si>
  <si>
    <t>amm. ordinario avviamento</t>
  </si>
  <si>
    <t>amm. ordinario spese aumento capitale sociale</t>
  </si>
  <si>
    <t>amm. ordinario spese ripristino locali, uffici</t>
  </si>
  <si>
    <t>amm. ordinario Spese allacciamento ENEL</t>
  </si>
  <si>
    <t>amm. ordinario spese studi e ricerche</t>
  </si>
  <si>
    <t>amm. ordinario prestito obbligazionario</t>
  </si>
  <si>
    <t>amm. ordinario altri oneri poliennali</t>
  </si>
  <si>
    <t>amm. ordinario migliorie beni di terzi</t>
  </si>
  <si>
    <t>amm. ordinario Marchi e Brevetti</t>
  </si>
  <si>
    <t>amm. ordinario operazioni per IPO</t>
  </si>
  <si>
    <t>amm. ordinario Spese di pubblicità</t>
  </si>
  <si>
    <t>amm. ordinario Mobili,Arr.Macch.Ord.Uff.</t>
  </si>
  <si>
    <t>amm. ordinario Automezzi</t>
  </si>
  <si>
    <t>amm. ordinario Apparati noleggiati</t>
  </si>
  <si>
    <t>amm. ordinario Centralino Telefonico</t>
  </si>
  <si>
    <t>amm. ordinario impianto di condizionamento</t>
  </si>
  <si>
    <t>amm. ordinario impianto di allarme</t>
  </si>
  <si>
    <t>amm. ordinario impianti e macchinari specifici</t>
  </si>
  <si>
    <t>amm. ordinario impianti telefonici cellulari</t>
  </si>
  <si>
    <t>amm. ordinario impianti elettrici</t>
  </si>
  <si>
    <t>amm. ordinario materiali &lt; 1 milione</t>
  </si>
  <si>
    <t>amm. ordinario impianto antincendio</t>
  </si>
  <si>
    <t>amm. ordinario gruppo elettrogeno</t>
  </si>
  <si>
    <t>amm. ordinario Terreni e Fabbricati</t>
  </si>
  <si>
    <t>amm.ordinario spese incrementative immobile</t>
  </si>
  <si>
    <t>amm. ordinario Attrezzatura Varia</t>
  </si>
  <si>
    <t>amm anticipati - mobili,Arr.Macch.Ord.Uff.</t>
  </si>
  <si>
    <t>amm anticipati - Automezzi</t>
  </si>
  <si>
    <t>Opex17</t>
  </si>
  <si>
    <t>amm anticipati - Centralino Telefonico</t>
  </si>
  <si>
    <t>variazioni delle rimanenze di lavori in corso</t>
  </si>
  <si>
    <t>Minusvalenze su Titoli</t>
  </si>
  <si>
    <t>Incrementi di immobiliz. per lavori interni</t>
  </si>
  <si>
    <t>variazioni delle rimanenze di prodotti finiti</t>
  </si>
  <si>
    <t>variazioni delle rimanenze di materiale di consumo</t>
  </si>
  <si>
    <t>variazioni delle rimanenze di lavori in corso su o</t>
  </si>
  <si>
    <t>Materiali a stock</t>
  </si>
  <si>
    <t>Contropartita stock</t>
  </si>
  <si>
    <t>Consumo materiali per rottamazione</t>
  </si>
  <si>
    <t>Scarico magazzino per cespitazione</t>
  </si>
  <si>
    <t>BS</t>
  </si>
  <si>
    <t>R</t>
  </si>
  <si>
    <t>Taxes</t>
  </si>
  <si>
    <t>Txs</t>
  </si>
  <si>
    <t>PL
BS</t>
  </si>
  <si>
    <t>This
Month
YTD (Euros)</t>
  </si>
  <si>
    <t>P&amp;L BALANCE</t>
  </si>
  <si>
    <t>Balance Sheet BALANCE</t>
  </si>
  <si>
    <t>BALANCE SHEET</t>
  </si>
  <si>
    <t>Revenues</t>
  </si>
  <si>
    <t>VdC</t>
  </si>
  <si>
    <t>Software</t>
  </si>
  <si>
    <t>E-Train c/cessione ramo d'azienda</t>
  </si>
  <si>
    <t>Cariplo c/Vicenza</t>
  </si>
  <si>
    <t>Banca Antoniana c/Vicenza</t>
  </si>
  <si>
    <t>Cassa di Risparmio di Trieste c/ord.</t>
  </si>
  <si>
    <t>Cassa Filiale Vicenza</t>
  </si>
  <si>
    <t>Risconti passivi da fusione</t>
  </si>
  <si>
    <t>Avanzo di fusione C.E.</t>
  </si>
  <si>
    <t>Disavanzo di fusione C.E.</t>
  </si>
  <si>
    <t>imp. e macch. spec.</t>
  </si>
  <si>
    <t>imp. macch. spec. No</t>
  </si>
  <si>
    <t>mob. Arr.Macch.Ord.u</t>
  </si>
  <si>
    <t>Mac.Uff.Elettron.Ele</t>
  </si>
  <si>
    <t>sp trasp.acq. da riv</t>
  </si>
  <si>
    <t>Cancelleria</t>
  </si>
  <si>
    <t>mat. cons. calc.</t>
  </si>
  <si>
    <t>Mat. per ufficio</t>
  </si>
  <si>
    <t>Acq.carb.gr.elettr.</t>
  </si>
  <si>
    <t>Nol. linee telef. nz</t>
  </si>
  <si>
    <t>Nol. linee telef. in</t>
  </si>
  <si>
    <t>Altri serv.tecn.</t>
  </si>
  <si>
    <t>Sp.reg. domini ITA</t>
  </si>
  <si>
    <t>Sp.reg.domini estero</t>
  </si>
  <si>
    <t>Servizi da rivendere</t>
  </si>
  <si>
    <t>Acquisto comm. mat.</t>
  </si>
  <si>
    <t>Acquisto comm. immat</t>
  </si>
  <si>
    <t>Spese Accessorie Acq</t>
  </si>
  <si>
    <t>C/Acq. cesp. scarico</t>
  </si>
  <si>
    <t>Forza Motrice</t>
  </si>
  <si>
    <t>Consulenze Ordinarie</t>
  </si>
  <si>
    <t>Consulenze tecniche</t>
  </si>
  <si>
    <t>Prestaz. Lav.Tempor.</t>
  </si>
  <si>
    <t>Consul per Revisione</t>
  </si>
  <si>
    <t>Emolumenti Ammin.</t>
  </si>
  <si>
    <t>emolumenti sindaci</t>
  </si>
  <si>
    <t>Consulenze Legali</t>
  </si>
  <si>
    <t>Cons.Ammin./Fiscali</t>
  </si>
  <si>
    <t>Cons.Ammin.del Pers.</t>
  </si>
  <si>
    <t>Cons. Societarie</t>
  </si>
  <si>
    <t>Cons. Notarili</t>
  </si>
  <si>
    <t>Consul.Legali Rec.Cr</t>
  </si>
  <si>
    <t>Consul. per Ricerca</t>
  </si>
  <si>
    <t>Traduzioni</t>
  </si>
  <si>
    <t>INPS DL166</t>
  </si>
  <si>
    <t>Mtz calc./macch.uff.</t>
  </si>
  <si>
    <t>Manut. software</t>
  </si>
  <si>
    <t>Mtz UPS e gr.elettr.</t>
  </si>
  <si>
    <t>Manut. e rip. auto</t>
  </si>
  <si>
    <t>Telefono Fisso</t>
  </si>
  <si>
    <t>Nol.Telefoni Cellul.</t>
  </si>
  <si>
    <t>Telefoni Cellulari</t>
  </si>
  <si>
    <t>Assic.RC Ammi.ri</t>
  </si>
  <si>
    <t>Spese Postali</t>
  </si>
  <si>
    <t>Utilities</t>
  </si>
  <si>
    <t>Altre utilities</t>
  </si>
  <si>
    <t>Energia Elettrica</t>
  </si>
  <si>
    <t>assicuraz. uff.</t>
  </si>
  <si>
    <t>assicuraz. RC terzi</t>
  </si>
  <si>
    <t>assicur./tasse auto</t>
  </si>
  <si>
    <t>Ass. App di Terzi</t>
  </si>
  <si>
    <t>sp.di rappresentanza</t>
  </si>
  <si>
    <t>Advertising</t>
  </si>
  <si>
    <t>Eventi/Seminari/Conv</t>
  </si>
  <si>
    <t>Agenzie pubbl.</t>
  </si>
  <si>
    <t>Sponsorizzazioni</t>
  </si>
  <si>
    <t>Inventory Increase(Decrease)</t>
  </si>
  <si>
    <t>Other Income (Expense)</t>
  </si>
  <si>
    <t>Extraordinary Expenses</t>
  </si>
  <si>
    <t>Other Expenses</t>
  </si>
  <si>
    <t>Taxes (non-income)</t>
  </si>
  <si>
    <t>Translations/Subscriptions</t>
  </si>
  <si>
    <t>Provision For Doubtful Debts - A/R Write Off</t>
  </si>
  <si>
    <t>Depreciation of goodwill</t>
  </si>
  <si>
    <t>Depreciation of start up costs, Cap. Stock Increase</t>
  </si>
  <si>
    <t>Personnel Fringes</t>
  </si>
  <si>
    <t>Leaving Indemnity Provision</t>
  </si>
  <si>
    <t>Reception/Pick Up Service</t>
  </si>
  <si>
    <t>Opex42</t>
  </si>
  <si>
    <t>Cos10</t>
  </si>
  <si>
    <t>Bank Expenses</t>
  </si>
  <si>
    <t>Postage/Courier</t>
  </si>
  <si>
    <t>Recruitment &amp; Training</t>
  </si>
  <si>
    <t>Advertising/Press Agency</t>
  </si>
  <si>
    <t>Utilities (Power Supply)</t>
  </si>
  <si>
    <t>Other Utilities</t>
  </si>
  <si>
    <t>Internal and External Audits</t>
  </si>
  <si>
    <t>Notary &amp; Social Expenses</t>
  </si>
  <si>
    <t>Opex14</t>
  </si>
  <si>
    <t>Office Supplies / Stationery</t>
  </si>
  <si>
    <t>Materiali pubblicità</t>
  </si>
  <si>
    <t>Iscriz.corsi e congr</t>
  </si>
  <si>
    <t>Acq. brokering lists</t>
  </si>
  <si>
    <t>Cons.Marketing Pop</t>
  </si>
  <si>
    <t>sp.trasporti e sped.</t>
  </si>
  <si>
    <t>Autonoleggi</t>
  </si>
  <si>
    <t>Autostrade</t>
  </si>
  <si>
    <t>Prenotaz.e Bigliett.</t>
  </si>
  <si>
    <t>sp. Viaggi</t>
  </si>
  <si>
    <t>sp.Soggiorno/Vitto</t>
  </si>
  <si>
    <t>Indennità chilometri</t>
  </si>
  <si>
    <t>Carburanti</t>
  </si>
  <si>
    <t>Pulizia</t>
  </si>
  <si>
    <t>sp. assemblea</t>
  </si>
  <si>
    <t>Sorvegl./vigill.uff.</t>
  </si>
  <si>
    <t>Tickets restaurant</t>
  </si>
  <si>
    <t>sp. Varie</t>
  </si>
  <si>
    <t>Arrotondamenti pass.</t>
  </si>
  <si>
    <t>int. passivi div.</t>
  </si>
  <si>
    <t>sp. e Commiss. Banc.</t>
  </si>
  <si>
    <t>sp.e Commiss.Fidejus</t>
  </si>
  <si>
    <t>Reverse Interconnect</t>
  </si>
  <si>
    <t>Affitto Beni Immob.</t>
  </si>
  <si>
    <t>Sp. Imm. in affitto</t>
  </si>
  <si>
    <t>Leasing Immobili</t>
  </si>
  <si>
    <t>Leasing Autom.</t>
  </si>
  <si>
    <t>Nol. Automezzi.</t>
  </si>
  <si>
    <t>Nol.Autom.Pre-Leasin</t>
  </si>
  <si>
    <t>Nol Macch. ufficio</t>
  </si>
  <si>
    <t>Comp.ord. e straord.</t>
  </si>
  <si>
    <t>Acc.to 13a e 14a</t>
  </si>
  <si>
    <t>Acc.ferie/Rol no god</t>
  </si>
  <si>
    <t>On.Sociali e Prev.li</t>
  </si>
  <si>
    <t>Contributo QUAS</t>
  </si>
  <si>
    <t>Acc.to On. 13a/14a</t>
  </si>
  <si>
    <t>Acc.On.ferie/Rol ng</t>
  </si>
  <si>
    <t>INAIL c/contr.</t>
  </si>
  <si>
    <t>acc. TFR</t>
  </si>
  <si>
    <t>acc. quiescenza</t>
  </si>
  <si>
    <t>Ass.Pers.rischi div.</t>
  </si>
  <si>
    <t>Altri costi del Pers</t>
  </si>
  <si>
    <t>Visite mediche Pers.</t>
  </si>
  <si>
    <t>amm. ord. On.acc.Wol</t>
  </si>
  <si>
    <t>sval.ione imm. mater</t>
  </si>
  <si>
    <t>sval.ione imm. imm.</t>
  </si>
  <si>
    <t>Acc.F.do Rischi cr.</t>
  </si>
  <si>
    <t>Acc.F.do Ris cr.tass</t>
  </si>
  <si>
    <t>Acc.to sval.ione mag</t>
  </si>
  <si>
    <t>acc.f.do osc.cambi</t>
  </si>
  <si>
    <t>acc.f.do rischi div.</t>
  </si>
  <si>
    <t>acc. f.do sp. manut.</t>
  </si>
  <si>
    <t>acc. f.do sp.diverse</t>
  </si>
  <si>
    <t>imp. e Tasse uff.</t>
  </si>
  <si>
    <t>imp. e Tasse diverse</t>
  </si>
  <si>
    <t>imp. indirette</t>
  </si>
  <si>
    <t>Tasse Vidim.Reg.Cert</t>
  </si>
  <si>
    <t>Abbonamento riviste</t>
  </si>
  <si>
    <t>Biblioteca</t>
  </si>
  <si>
    <t>COMMISSION COSTS</t>
  </si>
  <si>
    <t>Iscrizioni Associaz.</t>
  </si>
  <si>
    <t>imp. e Tasse locali</t>
  </si>
  <si>
    <t>Acc. da Tratt. FONTE</t>
  </si>
  <si>
    <t>G13301</t>
  </si>
  <si>
    <t>CAB c/gestione gest.</t>
  </si>
  <si>
    <t>G13302</t>
  </si>
  <si>
    <t>Trattenute</t>
  </si>
  <si>
    <t>Banca Pop.Milano c/ordinario Ag. 64 Set</t>
  </si>
  <si>
    <t>CARIPLO c/gestione gest.</t>
  </si>
  <si>
    <t>G13303</t>
  </si>
  <si>
    <t>BAV c/gestione gest.</t>
  </si>
  <si>
    <t>G13304</t>
  </si>
  <si>
    <t>BAV c/gestione - Agenzia 22 gest.</t>
  </si>
  <si>
    <t>G13305</t>
  </si>
  <si>
    <t>Credito Bergamasco Time Deposit gest.</t>
  </si>
  <si>
    <t>G15115</t>
  </si>
  <si>
    <t>fatture da emettere gest.</t>
  </si>
  <si>
    <t>G15130</t>
  </si>
  <si>
    <t>note credito da emettere gest.</t>
  </si>
  <si>
    <t>G15190</t>
  </si>
  <si>
    <t>fondo rischi su crediti gest.</t>
  </si>
  <si>
    <t>G15191</t>
  </si>
  <si>
    <t>fondo rischi su crediti tassati gest.</t>
  </si>
  <si>
    <t>G15210</t>
  </si>
  <si>
    <t>fatture da emettere v/controllate gest.</t>
  </si>
  <si>
    <t>G15220</t>
  </si>
  <si>
    <t>note credito da emettere v/controllate gest.</t>
  </si>
  <si>
    <t>G15310</t>
  </si>
  <si>
    <t>fatture da emettere v/consociate gest.</t>
  </si>
  <si>
    <t>G15320</t>
  </si>
  <si>
    <t>note credito da emettere v/consociate gest.</t>
  </si>
  <si>
    <t>G15410</t>
  </si>
  <si>
    <t>fatture da emettere v/controllante gest.</t>
  </si>
  <si>
    <t>G15420</t>
  </si>
  <si>
    <t>note credito da emettere v/controllante gest.</t>
  </si>
  <si>
    <t>G15810</t>
  </si>
  <si>
    <t>IVA su fatture da ricevere gest.</t>
  </si>
  <si>
    <t>G16900</t>
  </si>
  <si>
    <t>BPM c/gest. gest.</t>
  </si>
  <si>
    <t>G16960</t>
  </si>
  <si>
    <t>Credito Bergamasco c/gest. gest.</t>
  </si>
  <si>
    <t>G16990</t>
  </si>
  <si>
    <t>Deutsche Bank c/gest. gest.</t>
  </si>
  <si>
    <t>G18000</t>
  </si>
  <si>
    <t>ratei attivi gest.</t>
  </si>
  <si>
    <t>G18100</t>
  </si>
  <si>
    <t>ratei attivi c/gest. patrimoniali gest.</t>
  </si>
  <si>
    <t>G18500</t>
  </si>
  <si>
    <t>risconti attivi gest.</t>
  </si>
  <si>
    <t>G24000</t>
  </si>
  <si>
    <t>fondo TFR gest.</t>
  </si>
  <si>
    <t>G25611</t>
  </si>
  <si>
    <t>Fatture da ricevere manuale gest.</t>
  </si>
  <si>
    <t>G25620</t>
  </si>
  <si>
    <t>note credito da ricevere gest.</t>
  </si>
  <si>
    <t>G25810</t>
  </si>
  <si>
    <t>fatture da ricevere v/ controllate gest.</t>
  </si>
  <si>
    <t>G25820</t>
  </si>
  <si>
    <t>note credito da ricevere - v/controllate gest.</t>
  </si>
  <si>
    <t>G25910</t>
  </si>
  <si>
    <t>fatture da ricevere - v/consociate gest.</t>
  </si>
  <si>
    <t>G25920</t>
  </si>
  <si>
    <t>note credito da ricevere - v/consociate gest.</t>
  </si>
  <si>
    <t>G26050</t>
  </si>
  <si>
    <t>fatture da ricevere v/controllante gest.</t>
  </si>
  <si>
    <t>G26080</t>
  </si>
  <si>
    <t>note credito da ricevere - v/controllante gest.</t>
  </si>
  <si>
    <t>G26100</t>
  </si>
  <si>
    <t>debiti per imposte - IRPEG gest.</t>
  </si>
  <si>
    <t>G26105</t>
  </si>
  <si>
    <t>debiti per imposte - IRAP gest.</t>
  </si>
  <si>
    <t>G26335</t>
  </si>
  <si>
    <t>Acc.to contributi 13a/14a gest.</t>
  </si>
  <si>
    <t>G26345</t>
  </si>
  <si>
    <t>F.do Acc.to Oneri ferie non godute gest.</t>
  </si>
  <si>
    <t>G26400</t>
  </si>
  <si>
    <t>dipendenti c/retribuzioni gest.</t>
  </si>
  <si>
    <t>G26405</t>
  </si>
  <si>
    <t>collaboratori c/retribuzioni gest.</t>
  </si>
  <si>
    <t>G26420</t>
  </si>
  <si>
    <t>Credem Time Deposit</t>
  </si>
  <si>
    <t>Accantonamento 13a/14a gest.</t>
  </si>
  <si>
    <t>G26425</t>
  </si>
  <si>
    <t>F.do Acc.to Ferie non godute gest.</t>
  </si>
  <si>
    <t>G28000</t>
  </si>
  <si>
    <t>ratei passivi gest.</t>
  </si>
  <si>
    <t>G28600</t>
  </si>
  <si>
    <t>Risconti passivi gest.</t>
  </si>
  <si>
    <t>G30100</t>
  </si>
  <si>
    <t>Cancelleria gest.</t>
  </si>
  <si>
    <t>G30240</t>
  </si>
  <si>
    <t>Spese registrazione domini Italia gest.</t>
  </si>
  <si>
    <t>G30250</t>
  </si>
  <si>
    <t>Spese registrazione domini estero gest.</t>
  </si>
  <si>
    <t>G30260</t>
  </si>
  <si>
    <t>Acquisto Servizi gest.</t>
  </si>
  <si>
    <t>G31100</t>
  </si>
  <si>
    <t>Consulenze Ordinarie gest.</t>
  </si>
  <si>
    <t>G31112</t>
  </si>
  <si>
    <t>Prestazioni Lav. Temporaneo gest.</t>
  </si>
  <si>
    <t>G31115</t>
  </si>
  <si>
    <t>Consulenza per Revisione gest.</t>
  </si>
  <si>
    <t>G31120</t>
  </si>
  <si>
    <t>Emolumenti Amministratori gest.</t>
  </si>
  <si>
    <t>G31121</t>
  </si>
  <si>
    <t>emolumenti sindaci gest.</t>
  </si>
  <si>
    <t>G31122</t>
  </si>
  <si>
    <t>Consulenze Legali gest.</t>
  </si>
  <si>
    <t>G31123</t>
  </si>
  <si>
    <t>Consulenze Amministrative e Fiscali gest.</t>
  </si>
  <si>
    <t>G31124</t>
  </si>
  <si>
    <t>Consulenze Amministrative del Personale gest.</t>
  </si>
  <si>
    <t>G31126</t>
  </si>
  <si>
    <t>Consulenze Notarili gest.</t>
  </si>
  <si>
    <t>G31130</t>
  </si>
  <si>
    <t>Consul. Legali Recupero Crediti gest.</t>
  </si>
  <si>
    <t>G31140</t>
  </si>
  <si>
    <t>Consul. per Ricerca Personale gest.</t>
  </si>
  <si>
    <t>G31150</t>
  </si>
  <si>
    <t>Traduzioni gest.</t>
  </si>
  <si>
    <t>G31200</t>
  </si>
  <si>
    <t>Manutenzione Uffici gest.</t>
  </si>
  <si>
    <t>G31202</t>
  </si>
  <si>
    <t>Manutenzione calcolatori e macchine ufficio gest.</t>
  </si>
  <si>
    <t>G31210</t>
  </si>
  <si>
    <t>Manutenzione software gest.</t>
  </si>
  <si>
    <t>G31300</t>
  </si>
  <si>
    <t>Telefono Fisso gest.</t>
  </si>
  <si>
    <t>G31311</t>
  </si>
  <si>
    <t>Telefoni Cellulari gest.</t>
  </si>
  <si>
    <t>G31330</t>
  </si>
  <si>
    <t>Utilities gest.</t>
  </si>
  <si>
    <t>G31340</t>
  </si>
  <si>
    <t>Altre utilities gest.</t>
  </si>
  <si>
    <t>G31350</t>
  </si>
  <si>
    <t>Acquisto per Commesse Materiali</t>
  </si>
  <si>
    <t>Energia Elettrica gest.</t>
  </si>
  <si>
    <t>G31400</t>
  </si>
  <si>
    <t>assicurazioni uffici gest.</t>
  </si>
  <si>
    <t>G31402</t>
  </si>
  <si>
    <t>assicurazioni e tasse auto gest.</t>
  </si>
  <si>
    <t>G31403</t>
  </si>
  <si>
    <t>G31510</t>
  </si>
  <si>
    <t>Advertising gest.</t>
  </si>
  <si>
    <t>G31511</t>
  </si>
  <si>
    <t>Eventi/Seminari/Convegni gest.</t>
  </si>
  <si>
    <t>G31512</t>
  </si>
  <si>
    <t>Agenzie pubblicitarie gest.</t>
  </si>
  <si>
    <t>G31513</t>
  </si>
  <si>
    <t>MPS</t>
  </si>
  <si>
    <t>G13306</t>
  </si>
  <si>
    <t>Sponsorizzazioni gest.</t>
  </si>
  <si>
    <t>G31514</t>
  </si>
  <si>
    <t>Materiali per pubblicità gest.</t>
  </si>
  <si>
    <t>G31515</t>
  </si>
  <si>
    <t>Iscrizione a corsi e congressi gest.</t>
  </si>
  <si>
    <t>G31530</t>
  </si>
  <si>
    <t>Consulenze Marketing Pop/Altri gest.</t>
  </si>
  <si>
    <t>G31600</t>
  </si>
  <si>
    <t>Spese trasporti e spedizioni gest.</t>
  </si>
  <si>
    <t>G31700</t>
  </si>
  <si>
    <t>Autonoleggi gest.</t>
  </si>
  <si>
    <t>G31702</t>
  </si>
  <si>
    <t>Prenotaz. e Biglietteria gest.</t>
  </si>
  <si>
    <t>G31703</t>
  </si>
  <si>
    <t>Spese Viaggi gest.</t>
  </si>
  <si>
    <t>G31706</t>
  </si>
  <si>
    <t>Carburanti gest.</t>
  </si>
  <si>
    <t>G31800</t>
  </si>
  <si>
    <t>Pulizia gest.</t>
  </si>
  <si>
    <t>G31820</t>
  </si>
  <si>
    <t>Sorveglianza e vigilanza uffici gest.</t>
  </si>
  <si>
    <t>G31830</t>
  </si>
  <si>
    <t>Tickets restaurant gest.</t>
  </si>
  <si>
    <t>G31840</t>
  </si>
  <si>
    <t>Spese Varie gest.</t>
  </si>
  <si>
    <t>G31861</t>
  </si>
  <si>
    <t>Spese e Commissioni Bancarie gest.</t>
  </si>
  <si>
    <t>G31870</t>
  </si>
  <si>
    <t>Reverse Interconnection gest.</t>
  </si>
  <si>
    <t>G31900</t>
  </si>
  <si>
    <t>Affitto Beni Immobili gest.</t>
  </si>
  <si>
    <t>G31901</t>
  </si>
  <si>
    <t>Spese Immobili in affitto gest.</t>
  </si>
  <si>
    <t>G31905</t>
  </si>
  <si>
    <t>Leasing Immobili gest.</t>
  </si>
  <si>
    <t>G31910</t>
  </si>
  <si>
    <t>Leasing Automezzi gest.</t>
  </si>
  <si>
    <t>G31920</t>
  </si>
  <si>
    <t>Noleggio Automezzi gest.</t>
  </si>
  <si>
    <t>G31921</t>
  </si>
  <si>
    <t>Noleggio Automezzi Pre-Assegnazione gest.</t>
  </si>
  <si>
    <t>G31922</t>
  </si>
  <si>
    <t>G32000</t>
  </si>
  <si>
    <t>Competenze ordinarie e straordinarie gest.</t>
  </si>
  <si>
    <t>G32010</t>
  </si>
  <si>
    <t>Acc.to 13a e 14a gest.</t>
  </si>
  <si>
    <t>G32020</t>
  </si>
  <si>
    <t>Acc.to ferie/Rol non godute gest.</t>
  </si>
  <si>
    <t>G32030</t>
  </si>
  <si>
    <t>Variabili su obiettivi gest.</t>
  </si>
  <si>
    <t>G33000</t>
  </si>
  <si>
    <t>Oneri Sociali e Prev.li gest.</t>
  </si>
  <si>
    <t>G33020</t>
  </si>
  <si>
    <t>Acc.to oneri 13a/14a gest.</t>
  </si>
  <si>
    <t>G33030</t>
  </si>
  <si>
    <t>Acc.to oneri ferie/Rol non godute gest.</t>
  </si>
  <si>
    <t>G33050</t>
  </si>
  <si>
    <t>Oneri Sociali e Prev.li su Variabili gest.</t>
  </si>
  <si>
    <t>G33300</t>
  </si>
  <si>
    <t>accantonamento TFR gest.</t>
  </si>
  <si>
    <t>G33500</t>
  </si>
  <si>
    <t>Ass.personale rischi diversi gest.</t>
  </si>
  <si>
    <t>G34400</t>
  </si>
  <si>
    <t>Acc.to F.do Rischi su Crediti gest.</t>
  </si>
  <si>
    <t>G34410</t>
  </si>
  <si>
    <t>Acc.to F.do Rischi su Crediti Tassato gest.</t>
  </si>
  <si>
    <t>G34830</t>
  </si>
  <si>
    <t>Imposte e Tasse locali gest.</t>
  </si>
  <si>
    <t>G34831</t>
  </si>
  <si>
    <t>Anticipi multe dipendenti</t>
  </si>
  <si>
    <t>BPM Ag. 64 - Settimo M. - c/tesoreria</t>
  </si>
  <si>
    <t>G31135</t>
  </si>
  <si>
    <t>Emolum.Comitato remunerazioni e control</t>
  </si>
  <si>
    <t>Multe e contravvenzioni auto gest.</t>
  </si>
  <si>
    <t>G34835</t>
  </si>
  <si>
    <t>Sopravvenienze passive gest.</t>
  </si>
  <si>
    <t>G36010</t>
  </si>
  <si>
    <t>Acc.to svalutazione partecipazioni gest.</t>
  </si>
  <si>
    <t>G36200</t>
  </si>
  <si>
    <t>svalutazione titoli gest.</t>
  </si>
  <si>
    <t>G38000</t>
  </si>
  <si>
    <t>IRPEG gest.</t>
  </si>
  <si>
    <t>G38010</t>
  </si>
  <si>
    <t>IRAP gest.</t>
  </si>
  <si>
    <t>G40000</t>
  </si>
  <si>
    <t>Ricavi a canone da contratti nuovi gest.</t>
  </si>
  <si>
    <t>G40010</t>
  </si>
  <si>
    <t>Ricavi a canone da upgade gest.</t>
  </si>
  <si>
    <t>G40020</t>
  </si>
  <si>
    <t>Ricavi a canone da rinnovo gest.</t>
  </si>
  <si>
    <t>G40030</t>
  </si>
  <si>
    <t>Ricavi da traffico gest.</t>
  </si>
  <si>
    <t>G40500</t>
  </si>
  <si>
    <t>Ricavi per rivendita prodotti hardware gest.</t>
  </si>
  <si>
    <t>G40510</t>
  </si>
  <si>
    <t>Ricavi per rivendita prodotti software gest.</t>
  </si>
  <si>
    <t>G40520</t>
  </si>
  <si>
    <t>Ricavi per servizi diversi gest.</t>
  </si>
  <si>
    <t>G40999</t>
  </si>
  <si>
    <t>Ricavi transitori gest.</t>
  </si>
  <si>
    <t>G41610</t>
  </si>
  <si>
    <t>Ricavi diversi gest.</t>
  </si>
  <si>
    <t>G41670</t>
  </si>
  <si>
    <t>Sopravvenienze attive (A5) gest.</t>
  </si>
  <si>
    <t>G45420</t>
  </si>
  <si>
    <t>Interessi attivi Gest. Patrimoniale gest.</t>
  </si>
  <si>
    <t>G47000</t>
  </si>
  <si>
    <t>sopravvenienze attive gest.</t>
  </si>
  <si>
    <t>Chk
1</t>
  </si>
  <si>
    <t>Chk
2</t>
  </si>
  <si>
    <t>Multe e contrav.auto</t>
  </si>
  <si>
    <t>Sopravvenienze pass.</t>
  </si>
  <si>
    <t>Minusvalenze</t>
  </si>
  <si>
    <t>Rettifica ricavi es.</t>
  </si>
  <si>
    <t>Oneri diversi</t>
  </si>
  <si>
    <t>Dir. Dog. e Val. bol</t>
  </si>
  <si>
    <t>Sconti e Abb.passivi</t>
  </si>
  <si>
    <t>int. pass. c/c banc.</t>
  </si>
  <si>
    <t>int. pass.c/c spec.</t>
  </si>
  <si>
    <t>int.pass. su finanz.</t>
  </si>
  <si>
    <t>Perdite su titoli</t>
  </si>
  <si>
    <t>Perdite su cambio</t>
  </si>
  <si>
    <t>Perdite su partec.</t>
  </si>
  <si>
    <t>Acc.sval.ione partec</t>
  </si>
  <si>
    <t>sval.cred.immobil.</t>
  </si>
  <si>
    <t>sval.ione titoli</t>
  </si>
  <si>
    <t>Insussistenze pass.</t>
  </si>
  <si>
    <t>IRPEG</t>
  </si>
  <si>
    <t>IRAP</t>
  </si>
  <si>
    <t>imp. diff.</t>
  </si>
  <si>
    <t>Ric.canone contr.nuo</t>
  </si>
  <si>
    <t>Ric.a canone da upg.</t>
  </si>
  <si>
    <t>Ric.a canone da rinn</t>
  </si>
  <si>
    <t>Ricavi da traffico</t>
  </si>
  <si>
    <t>Ric.per riv.hardware</t>
  </si>
  <si>
    <t>Ric.per riv.software</t>
  </si>
  <si>
    <t>Ric.per servizi div.</t>
  </si>
  <si>
    <t>Ric.vend.beni patrim</t>
  </si>
  <si>
    <t>Ricavi div.</t>
  </si>
  <si>
    <t>G11113</t>
  </si>
  <si>
    <t>fondo amm. gestionale spese di fusione</t>
  </si>
  <si>
    <t>G11512</t>
  </si>
  <si>
    <t>fondo amm. gestionale avviamento Eurocu</t>
  </si>
  <si>
    <t>G11513</t>
  </si>
  <si>
    <t>G34013</t>
  </si>
  <si>
    <t>amm. gestionale spese di fusione</t>
  </si>
  <si>
    <t>G34032</t>
  </si>
  <si>
    <t>G34033</t>
  </si>
  <si>
    <t>Plusvalenze</t>
  </si>
  <si>
    <t>Indennizzi da Assic.</t>
  </si>
  <si>
    <t>Arrotond.Positivi</t>
  </si>
  <si>
    <t>Sconti e Abbuoni att</t>
  </si>
  <si>
    <t>Recupero sp. Bolli</t>
  </si>
  <si>
    <t>contr.in conto eserc</t>
  </si>
  <si>
    <t>div.part.controllan.</t>
  </si>
  <si>
    <t>div.part.controllate</t>
  </si>
  <si>
    <t>div.da partec.Colleg</t>
  </si>
  <si>
    <t>div.partec.altre soc</t>
  </si>
  <si>
    <t>cred.d'imposta divid</t>
  </si>
  <si>
    <t>int.att.controllante</t>
  </si>
  <si>
    <t>int.att. controllate</t>
  </si>
  <si>
    <t>int. att. v/Coll.</t>
  </si>
  <si>
    <t>int.att.v/altre soc.</t>
  </si>
  <si>
    <t>int.att. titoli imm.</t>
  </si>
  <si>
    <t>int.att.titoli no im</t>
  </si>
  <si>
    <t>int.att.Bancari</t>
  </si>
  <si>
    <t>int.att.c/c postale</t>
  </si>
  <si>
    <t>int. att. diversi</t>
  </si>
  <si>
    <t>Proventi finanziari</t>
  </si>
  <si>
    <t>int. att. Gest. patr</t>
  </si>
  <si>
    <t>Utile da diff.cambio</t>
  </si>
  <si>
    <t>rival. partec. immob</t>
  </si>
  <si>
    <t>rival.cred.immobiliz</t>
  </si>
  <si>
    <t>riv.in eserc.titoli</t>
  </si>
  <si>
    <t>rival. az. proprie</t>
  </si>
  <si>
    <t>sopravvenienze att.</t>
  </si>
  <si>
    <t>COS elab.da rivend.</t>
  </si>
  <si>
    <t>Differenze Prezzo</t>
  </si>
  <si>
    <t>Prel.mat.cons.supp.</t>
  </si>
  <si>
    <t>COS Altri mat.da riv</t>
  </si>
  <si>
    <t>Versamento da prod</t>
  </si>
  <si>
    <t>G30200</t>
  </si>
  <si>
    <t>G30210</t>
  </si>
  <si>
    <t>G34010</t>
  </si>
  <si>
    <t>amm. ord. sp. cost.</t>
  </si>
  <si>
    <t>G34020</t>
  </si>
  <si>
    <t>amm. ord. software</t>
  </si>
  <si>
    <t>G34030</t>
  </si>
  <si>
    <t>amm. ord. avv.</t>
  </si>
  <si>
    <t>G34031</t>
  </si>
  <si>
    <t>G34035</t>
  </si>
  <si>
    <t>amm. ord. sp.aum.cap</t>
  </si>
  <si>
    <t>G34040</t>
  </si>
  <si>
    <t>amm.ord. ripr.locali</t>
  </si>
  <si>
    <t>G34045</t>
  </si>
  <si>
    <t>amm.ord.allacc.ENEL</t>
  </si>
  <si>
    <t>G34050</t>
  </si>
  <si>
    <t>amm.ord.studi e ric.</t>
  </si>
  <si>
    <t>G34055</t>
  </si>
  <si>
    <t>amm.ord.on prest.obb</t>
  </si>
  <si>
    <t>G34060</t>
  </si>
  <si>
    <t>amm. ord. Al.On.pol.</t>
  </si>
  <si>
    <t>G34061</t>
  </si>
  <si>
    <t>amm. gest.On.acc.Wol</t>
  </si>
  <si>
    <t>G34065</t>
  </si>
  <si>
    <t>amm. ord.migliorie</t>
  </si>
  <si>
    <t>G34070</t>
  </si>
  <si>
    <t>amm. ord. Mar. e Bre</t>
  </si>
  <si>
    <t>G34080</t>
  </si>
  <si>
    <t>amm. ord. operaz.IPO</t>
  </si>
  <si>
    <t>G34090</t>
  </si>
  <si>
    <t>amm. ord. sp. pubbl.</t>
  </si>
  <si>
    <t>G34100</t>
  </si>
  <si>
    <t>amm. ord. mob.,Arr.M</t>
  </si>
  <si>
    <t>opex01</t>
  </si>
  <si>
    <t>opex02</t>
  </si>
  <si>
    <t>opex03</t>
  </si>
  <si>
    <t>opex04</t>
  </si>
  <si>
    <t>opex05</t>
  </si>
  <si>
    <t>opex06</t>
  </si>
  <si>
    <t>opex07</t>
  </si>
  <si>
    <t>opex08</t>
  </si>
  <si>
    <t>P&amp;L</t>
  </si>
  <si>
    <t>Meals</t>
  </si>
  <si>
    <t>Inserisci il periodo contabile ---&gt;</t>
  </si>
  <si>
    <t>opex09</t>
  </si>
  <si>
    <t>Opex01</t>
  </si>
  <si>
    <t>Opex02</t>
  </si>
  <si>
    <t>Opex03</t>
  </si>
  <si>
    <t>Opex04</t>
  </si>
  <si>
    <t>Opex05</t>
  </si>
  <si>
    <t>Opex06</t>
  </si>
  <si>
    <t>Opex07</t>
  </si>
  <si>
    <t>Opex09</t>
  </si>
  <si>
    <t>G34101</t>
  </si>
  <si>
    <t>amm. ord. Autom.</t>
  </si>
  <si>
    <t>G34102</t>
  </si>
  <si>
    <t>amm.ord.Mac.uff. Ele</t>
  </si>
  <si>
    <t>G34103</t>
  </si>
  <si>
    <t>amm.ord.App. nolegg.</t>
  </si>
  <si>
    <t>G34110</t>
  </si>
  <si>
    <t>amm.ord.Central.Tel</t>
  </si>
  <si>
    <t>G34111</t>
  </si>
  <si>
    <t>amm.ord.imp.di cond.</t>
  </si>
  <si>
    <t>G34112</t>
  </si>
  <si>
    <t>amm.ord.imp.allarme</t>
  </si>
  <si>
    <t>G34120</t>
  </si>
  <si>
    <t>amm. ord. imp. e mac</t>
  </si>
  <si>
    <t>G34121</t>
  </si>
  <si>
    <t>amm.ord.imp.tel.cell</t>
  </si>
  <si>
    <t>G34130</t>
  </si>
  <si>
    <t>amm.ord.imp.elettr.</t>
  </si>
  <si>
    <t>G34131</t>
  </si>
  <si>
    <t>amm.ord.Mat.&lt; 1 mil.</t>
  </si>
  <si>
    <t>G34132</t>
  </si>
  <si>
    <t>amm.ord.imp.Antinc.</t>
  </si>
  <si>
    <t>G34140</t>
  </si>
  <si>
    <t>amm.ord. Gr. Elettr.</t>
  </si>
  <si>
    <t>G34141</t>
  </si>
  <si>
    <t>G34150</t>
  </si>
  <si>
    <t>amm.ord.Terr./fabbr.</t>
  </si>
  <si>
    <t>G34160</t>
  </si>
  <si>
    <t>amm.ord.sp.incr.imm.</t>
  </si>
  <si>
    <t>Commercial Costs</t>
  </si>
  <si>
    <t>G&amp;A Costs</t>
  </si>
  <si>
    <t>Surveillance Staff</t>
  </si>
  <si>
    <t>Office Cleaning</t>
  </si>
  <si>
    <t>Depreciation on Asset Acq.</t>
  </si>
  <si>
    <t>Depreciation on Technical Infrastructure</t>
  </si>
  <si>
    <t>Compensation - Fixed</t>
  </si>
  <si>
    <t>Compensation - Variable</t>
  </si>
  <si>
    <t>Staff Related Expenses:</t>
  </si>
  <si>
    <t>Travel</t>
  </si>
  <si>
    <t>Tickets Restaurant</t>
  </si>
  <si>
    <t>Cars' Rental</t>
  </si>
  <si>
    <t>Temporary Labour Contract</t>
  </si>
  <si>
    <t>Other</t>
  </si>
  <si>
    <t>Consulting Expenses:</t>
  </si>
  <si>
    <t>Managing Director</t>
  </si>
  <si>
    <t>Financial</t>
  </si>
  <si>
    <t>Sales</t>
  </si>
  <si>
    <t>Network</t>
  </si>
  <si>
    <t>Technical</t>
  </si>
  <si>
    <t>Merging &amp;Acquisitions</t>
  </si>
  <si>
    <t>Advertising/Promotion:</t>
  </si>
  <si>
    <t>Events/Seminars/Conventions</t>
  </si>
  <si>
    <t>Promotions</t>
  </si>
  <si>
    <t>Materials</t>
  </si>
  <si>
    <t>IT Systems:</t>
  </si>
  <si>
    <t>Maintenance HW/SW</t>
  </si>
  <si>
    <t>Board of Directors</t>
  </si>
  <si>
    <t>Legal Credit mngt</t>
  </si>
  <si>
    <t>Non personnel Insurances</t>
  </si>
  <si>
    <t>Office Supplies:</t>
  </si>
  <si>
    <t>Office Equipment Rental</t>
  </si>
  <si>
    <t>Repairs &amp; Maintenance</t>
  </si>
  <si>
    <t>Facilities:</t>
  </si>
  <si>
    <t>Office Rent</t>
  </si>
  <si>
    <t>Accomodation Expenses</t>
  </si>
  <si>
    <t>Telecommunications:</t>
  </si>
  <si>
    <t>Telephone Exchange/Lines/Faxes</t>
  </si>
  <si>
    <t>Mobile Phones</t>
  </si>
  <si>
    <t>Outside Services:</t>
  </si>
  <si>
    <t>Payroll Outside Services</t>
  </si>
  <si>
    <t>Translations</t>
  </si>
  <si>
    <t>Other Outside Services</t>
  </si>
  <si>
    <t>Depreciation</t>
  </si>
  <si>
    <t>Testi.............................................</t>
  </si>
  <si>
    <t>..................................................</t>
  </si>
  <si>
    <t>ATTIVO</t>
  </si>
  <si>
    <t>=============================================</t>
  </si>
  <si>
    <t>B)  Immobilizzazioni</t>
  </si>
  <si>
    <t xml:space="preserve"> I-  Immobilizzazioni immateriali</t>
  </si>
  <si>
    <t xml:space="preserve">  1)  Costi impianto e di ampliamento</t>
  </si>
  <si>
    <t>Spese Aumento Capitale Sociale</t>
  </si>
  <si>
    <t>Spese di Costituzione</t>
  </si>
  <si>
    <t>Operazioni per IPO</t>
  </si>
  <si>
    <t>Spese per Studi e Ricerche</t>
  </si>
  <si>
    <t>Avviamento Op.Hop NBS</t>
  </si>
  <si>
    <t>Partecipazione Op.Hop2</t>
  </si>
  <si>
    <t>Avviamento OpaHopa</t>
  </si>
  <si>
    <t>Avviamento Cat's on Group</t>
  </si>
  <si>
    <t>Oneri accessori Cat's on Group</t>
  </si>
  <si>
    <t>amm. ord. avv.Cat's on</t>
  </si>
  <si>
    <t>fondo amm. gestionale avviamento Cat's on G</t>
  </si>
  <si>
    <t>fondo amm. gestionale Oneri Access.Cat's on</t>
  </si>
  <si>
    <t>amm. gest. avv.Cat's on</t>
  </si>
  <si>
    <t>Partecipazione Op.Hop NBS</t>
  </si>
  <si>
    <t>Op.Hop NBS c/finanziamento</t>
  </si>
  <si>
    <t>amm. ordinario avviamento Op.Hop-NBS</t>
  </si>
  <si>
    <t>fondo amm. gestionale avviamento Op.Hop-</t>
  </si>
  <si>
    <t>amm. gestionale avviamento Op.Hop-NBS</t>
  </si>
  <si>
    <t>Partecipazione OpaHopa</t>
  </si>
  <si>
    <t>amm. ordinario avviamento OpaHopa</t>
  </si>
  <si>
    <t>amm. gestionale avviamento OpaHopa</t>
  </si>
  <si>
    <t>Partecipazione Have-Hard-ON S.r.l</t>
  </si>
  <si>
    <t>debiti v/soci Have-Hard-ON</t>
  </si>
  <si>
    <t>Stampati</t>
  </si>
  <si>
    <t>fondo amm. Ordinario Stampati</t>
  </si>
  <si>
    <t>amm. ordinario Stampati</t>
  </si>
  <si>
    <t>fondo amm. gestionale Stampati</t>
  </si>
  <si>
    <t>amm. ord. Stampati</t>
  </si>
  <si>
    <t>Partecipazione Orudozza srl</t>
  </si>
  <si>
    <t>Licenze Tattoo</t>
  </si>
  <si>
    <t>Licenze Tattoo gestionale</t>
  </si>
  <si>
    <t>Manutenzione Uffici Immobile Arcore</t>
  </si>
  <si>
    <t>Spese Incrementative Immobile Trieste</t>
  </si>
  <si>
    <t>Cassa Filiale Trieste</t>
  </si>
  <si>
    <t>Manutenzione Immobile Trieste in leasing</t>
  </si>
  <si>
    <t>Manutenzione Immobile Trieste in leasing g</t>
  </si>
  <si>
    <t>Other Creditors (Trieste lease)</t>
  </si>
  <si>
    <t>Macch.Uff.Elettron.ElettTriestecc.</t>
  </si>
  <si>
    <t>amm. ordinario Macch. Ufficio Elettro.ElettTriestecc.</t>
  </si>
  <si>
    <t>amm anticipati - Macch. Ufficio Elettro.ElettTriestec</t>
  </si>
  <si>
    <t>Ass. Well Hard ON</t>
  </si>
  <si>
    <t>Assicurazione Well Hard ON gest.</t>
  </si>
  <si>
    <t>Assicurazione Well Hard ON</t>
  </si>
  <si>
    <t>OpHopss nazionali</t>
  </si>
  <si>
    <t>OpHopss internazi.</t>
  </si>
  <si>
    <t>OpHopss nazionali gest.</t>
  </si>
  <si>
    <t xml:space="preserve">  3)  Dirittidi brev. ind. e util. op. ingeg</t>
  </si>
  <si>
    <t xml:space="preserve">  4)  Concessioni, licenze, marchi e dir.</t>
  </si>
  <si>
    <t>Marchi e Brevetti</t>
  </si>
  <si>
    <t xml:space="preserve">  5)  Avviamento</t>
  </si>
  <si>
    <t>Avviamento</t>
  </si>
  <si>
    <t xml:space="preserve">  6)  Immobilizzazioni in corso e acconti</t>
  </si>
  <si>
    <t>immobilizzazioni immateriali in corso</t>
  </si>
  <si>
    <t xml:space="preserve">  7)  Altre</t>
  </si>
  <si>
    <t>Spese Ripristino locali Ufficio</t>
  </si>
  <si>
    <t>Altri oneri pluriennali</t>
  </si>
  <si>
    <t>Migliorie di beni di terzi</t>
  </si>
  <si>
    <t>Totale Immobilizzazioni immateriali</t>
  </si>
  <si>
    <t xml:space="preserve"> II- Immobilizzazioni materiali</t>
  </si>
  <si>
    <t xml:space="preserve">  1)  Terreni e Fabbricati</t>
  </si>
  <si>
    <t>terreni e fabbricati</t>
  </si>
  <si>
    <t>fondo amm. ordinario terreni e fabbrica</t>
  </si>
  <si>
    <t>spese incrementative immobili</t>
  </si>
  <si>
    <t>fondo amm. ordinario spese incrementati</t>
  </si>
  <si>
    <t xml:space="preserve">  2)  Impianti e Macchinario</t>
  </si>
  <si>
    <t>impianti e macchinari specifici</t>
  </si>
  <si>
    <t>fondo amm. ordinario impianti e macchin</t>
  </si>
  <si>
    <t>impianti e macchinari specifici dati a</t>
  </si>
  <si>
    <t xml:space="preserve">  3)  Attrezzature Industriali e Commerciali</t>
  </si>
  <si>
    <t>Mobili Arr.Macch.Ord.Ufficio</t>
  </si>
  <si>
    <t>fondo amm. Ordinario Mobili Arr.Macch.O</t>
  </si>
  <si>
    <t>G30115</t>
  </si>
  <si>
    <t>Materiale per ufficio gestionale</t>
  </si>
  <si>
    <t>Spese e Commissioni su Fidejussione</t>
  </si>
  <si>
    <t>G31315</t>
  </si>
  <si>
    <t>Assic. RC Amministratori gestionale</t>
  </si>
  <si>
    <t>G34815</t>
  </si>
  <si>
    <t>Abbonamento riviste e quotidiani gestio</t>
  </si>
  <si>
    <t>CONTI NON ATTRIBUITI</t>
  </si>
  <si>
    <t>G13119</t>
  </si>
  <si>
    <t>G35050</t>
  </si>
  <si>
    <t>fondo amm. Anticipato Mobili Arr.Macch.</t>
  </si>
  <si>
    <t>Automezzi</t>
  </si>
  <si>
    <t>fondo amm. ordinario automezzi</t>
  </si>
  <si>
    <t>fondo amm. ordinario Macch.Uff.Elettron</t>
  </si>
  <si>
    <t>fondo amm. anticipato Macch.Uff.Elettro</t>
  </si>
  <si>
    <t>Centralino Telefonico</t>
  </si>
  <si>
    <t>fondo amm. ordinario centralino telefon</t>
  </si>
  <si>
    <t>Impianto di Condizionamento</t>
  </si>
  <si>
    <t>fondo amm. ordinario impianto di condiz</t>
  </si>
  <si>
    <t>Impianto di Allarme</t>
  </si>
  <si>
    <t>fondo amm. ordinario impianto di allarm</t>
  </si>
  <si>
    <t>Impianti Antincendio</t>
  </si>
  <si>
    <t>fondo amm. Ordinario Impianti Antincend</t>
  </si>
  <si>
    <t>Impianti Elettrici</t>
  </si>
  <si>
    <t>fondo amm. Ordinario Impianti Elettrici</t>
  </si>
  <si>
    <t>Imp.Telef.Cellulari</t>
  </si>
  <si>
    <t>fondo amm. ordinario Imp.Telef.Cellular</t>
  </si>
  <si>
    <t>Materiali &lt; 1 milione</t>
  </si>
  <si>
    <t>fondo amm. ordinario materiali &lt; 1 mili</t>
  </si>
  <si>
    <t>Gruppo Elettrogeno</t>
  </si>
  <si>
    <t>G34870</t>
  </si>
  <si>
    <t>Credem Time Deposit (SP voce Altri Titoli)</t>
  </si>
  <si>
    <t>Sopravvenienze passive (B14) gestionale</t>
  </si>
  <si>
    <t>Minusvalenze su Titoli gestionale</t>
  </si>
  <si>
    <t>Sopravvenienze passive (B14)</t>
  </si>
  <si>
    <t>fondo amm. ordinario Gruppo Elettrogeno</t>
  </si>
  <si>
    <t>ATTREZZATURE VARIE</t>
  </si>
  <si>
    <t>F.do Amm. ATTREZZATURE VARIE</t>
  </si>
  <si>
    <t xml:space="preserve">  5)  Immobilizzazioni in corso e Acconti</t>
  </si>
  <si>
    <t>Immobilizzazioni materiali in corso su</t>
  </si>
  <si>
    <t>Totale Immobilizzazioni materiali</t>
  </si>
  <si>
    <t xml:space="preserve"> III-Immobilizzazioni finanziarie</t>
  </si>
  <si>
    <t>G30220</t>
  </si>
  <si>
    <t>Licenze software gestionale</t>
  </si>
  <si>
    <t>G30270</t>
  </si>
  <si>
    <t>G31862</t>
  </si>
  <si>
    <t>Spese e Commissioni su fidejussione ges</t>
  </si>
  <si>
    <t>amm. ordinario spese di fusione</t>
  </si>
  <si>
    <t>amm. ordinario spese increment.Immobile</t>
  </si>
  <si>
    <t xml:space="preserve"> D)Rettifica di valore di attività finanziari</t>
  </si>
  <si>
    <t xml:space="preserve">  18)Rivalutazioni</t>
  </si>
  <si>
    <t xml:space="preserve">   c)di titoli in att.circ. non partecipazion</t>
  </si>
  <si>
    <t>Rivalutazione Titoli</t>
  </si>
  <si>
    <t>Totale delle rettifiche (18-19)</t>
  </si>
  <si>
    <t>amm. ordinario software a noleggio</t>
  </si>
  <si>
    <t xml:space="preserve">  1)  Partecipazioni in:</t>
  </si>
  <si>
    <t xml:space="preserve">   a)  Imprese Controllate</t>
  </si>
  <si>
    <t>Partecipazione NGI</t>
  </si>
  <si>
    <t>fondo svalutaz. partecipaz. v/società c</t>
  </si>
  <si>
    <t xml:space="preserve">   d)  Altre Imprese</t>
  </si>
  <si>
    <t xml:space="preserve">  2)  Crediti</t>
  </si>
  <si>
    <t xml:space="preserve">   d)  verso Altri</t>
  </si>
  <si>
    <t>DIFFERENCE (should be zero!)</t>
  </si>
  <si>
    <t>Retained Earning Current Year DEVE ESSERE 0</t>
  </si>
  <si>
    <t>depositi cauzionali in contanti</t>
  </si>
  <si>
    <t>CAB c/gestione</t>
  </si>
  <si>
    <t>Totale Immobilizzazioni finanziarie</t>
  </si>
  <si>
    <t>Totale Immobilizzazioni (B)</t>
  </si>
  <si>
    <t>C) Attivo Circolante</t>
  </si>
  <si>
    <t xml:space="preserve"> I-   Rimanenze:</t>
  </si>
  <si>
    <t xml:space="preserve">  4) Prodotti finiti e merci</t>
  </si>
  <si>
    <t>Indennizzi da Assicurazioni</t>
  </si>
  <si>
    <t>F.do Obsolescenza Magazzino</t>
  </si>
  <si>
    <t>Stock Magazzino .</t>
  </si>
  <si>
    <t>Caricamento iniziale giacenze</t>
  </si>
  <si>
    <t>Totale</t>
  </si>
  <si>
    <t xml:space="preserve"> II-  Crediti</t>
  </si>
  <si>
    <t xml:space="preserve">  1) verso Clienti</t>
  </si>
  <si>
    <t>Clienti</t>
  </si>
  <si>
    <t>fatture da emettere</t>
  </si>
  <si>
    <t>note credito da emettere</t>
  </si>
  <si>
    <t>Effetti c/RIBA da presentare</t>
  </si>
  <si>
    <t>BPM c/RB SBF</t>
  </si>
  <si>
    <t>CARIPLO c/RB SBF</t>
  </si>
  <si>
    <t>Banco Ambro Veneto c/RB SBF - Agenzia 2</t>
  </si>
  <si>
    <t>Deutsche Bank c/RB SBF</t>
  </si>
  <si>
    <t>Cambiali attive all'incasso</t>
  </si>
  <si>
    <t>Cariplo c/RID SBF</t>
  </si>
  <si>
    <t>Effetti C/RID da presentare</t>
  </si>
  <si>
    <t>Ri.Ba. all'incasso</t>
  </si>
  <si>
    <t>Cariplo c/RID all'incasso</t>
  </si>
  <si>
    <t>fondo rischi su crediti</t>
  </si>
  <si>
    <t>fondo rischi su crediti tassati</t>
  </si>
  <si>
    <t xml:space="preserve">  2) verso Imprese Controllate</t>
  </si>
  <si>
    <t>crediti v/controllate</t>
  </si>
  <si>
    <t>fatture da emettere v/controllate</t>
  </si>
  <si>
    <t xml:space="preserve">  3) verso Imprese Collegate</t>
  </si>
  <si>
    <t>crediti v/Consociate</t>
  </si>
  <si>
    <t>fatture da emettere v/consociate</t>
  </si>
  <si>
    <t xml:space="preserve">  5) verso Altri</t>
  </si>
  <si>
    <t>IVA su acquisti autofatture art. 17</t>
  </si>
  <si>
    <t>Imposte differite attive</t>
  </si>
  <si>
    <t>Crediti diversi vari</t>
  </si>
  <si>
    <t>Fornitori c/anticipi</t>
  </si>
  <si>
    <t>Anticipi Fornitori</t>
  </si>
  <si>
    <t>debiti v/Dipendenti 2000</t>
  </si>
  <si>
    <t>erario c/IVA</t>
  </si>
  <si>
    <t xml:space="preserve"> III- Attività finanziarie non immobiliz</t>
  </si>
  <si>
    <t xml:space="preserve">  6) Altri Titoli</t>
  </si>
  <si>
    <t>BAV c/gestione</t>
  </si>
  <si>
    <t>Credito Bergamasco Time Deposit</t>
  </si>
  <si>
    <t>BPM c/gest.</t>
  </si>
  <si>
    <t>Credito Bergamasco c/gest.</t>
  </si>
  <si>
    <t>Deutsche Bank c/gest.</t>
  </si>
  <si>
    <t xml:space="preserve"> IV-  Disponibilità liquide</t>
  </si>
  <si>
    <t xml:space="preserve">  1) Depositi Bancari e Postali</t>
  </si>
  <si>
    <t>Banca Pop.Milano c/ordinario</t>
  </si>
  <si>
    <t>Monte dei Paschi c/ordinario</t>
  </si>
  <si>
    <t>Banco di Brescia c/ordinario</t>
  </si>
  <si>
    <t>BNL c/ordinario</t>
  </si>
  <si>
    <t>Cariplo c/ordinario</t>
  </si>
  <si>
    <t>Credito Bergamasco c/ordinario</t>
  </si>
  <si>
    <t>Banco Ambro Veneto c/ordinario - Ag.22</t>
  </si>
  <si>
    <t>Banco Ambro Veneto c/ordinario</t>
  </si>
  <si>
    <t>COMIT c/ordinario</t>
  </si>
  <si>
    <t>Deutsche Bank c/ordinario</t>
  </si>
  <si>
    <t>Licenze software</t>
  </si>
  <si>
    <t>CREDEM c/ordinario</t>
  </si>
  <si>
    <t>Banco Ambro Veneto c/valut USD</t>
  </si>
  <si>
    <t>BPM c/tesoreria</t>
  </si>
  <si>
    <t>CAB c/tesoreria</t>
  </si>
  <si>
    <t>BAV c/tesoreria</t>
  </si>
  <si>
    <t xml:space="preserve">  3) Denaro e Valori in Cassa</t>
  </si>
  <si>
    <t>Cassa Sede</t>
  </si>
  <si>
    <t>Cassa Filiale Napoli</t>
  </si>
  <si>
    <t>Cassa Filiale Varese</t>
  </si>
  <si>
    <t>Cassa Filiale Firenze</t>
  </si>
  <si>
    <t>Cassa Filiale Bari</t>
  </si>
  <si>
    <t>Cassa Filiale Torino</t>
  </si>
  <si>
    <t>Cassa Filiale Bologna</t>
  </si>
  <si>
    <t>Totale Attivo Circolante (C)</t>
  </si>
  <si>
    <t>D) Ratei e Risconti</t>
  </si>
  <si>
    <t xml:space="preserve">     *RATEI E RISCONTI</t>
  </si>
  <si>
    <t>ratei attivi</t>
  </si>
  <si>
    <t>Totale Ratei e Risconti (D)</t>
  </si>
  <si>
    <t>TOTALE ATTIVO</t>
  </si>
  <si>
    <t>PASSIVO</t>
  </si>
  <si>
    <t xml:space="preserve"> A) Patrimonio Netto</t>
  </si>
  <si>
    <t xml:space="preserve">  I-   Capitale</t>
  </si>
  <si>
    <t>Capitale Sociale</t>
  </si>
  <si>
    <t xml:space="preserve">  II-  Riserva da sovrapprezzo azioni</t>
  </si>
  <si>
    <t>F.do sovrapprezzo azioni</t>
  </si>
  <si>
    <t xml:space="preserve">  IV-  Riserva Legale</t>
  </si>
  <si>
    <t>riserva legale (art.2430 cc)</t>
  </si>
  <si>
    <t xml:space="preserve">  VII- Altre Riserve, distintamente indicate</t>
  </si>
  <si>
    <t xml:space="preserve">       - Riserva Straordinaria</t>
  </si>
  <si>
    <t>Riserva Straordinaria</t>
  </si>
  <si>
    <t>Totale Patrimonio Netto</t>
  </si>
  <si>
    <t xml:space="preserve"> C) Trattamento di fine rapporto lav. subord.</t>
  </si>
  <si>
    <t>fondo TFR</t>
  </si>
  <si>
    <t>Totale Trattamento di fine rapporto lav. sub.</t>
  </si>
  <si>
    <t xml:space="preserve"> D) Debiti</t>
  </si>
  <si>
    <t>Banco Ambro Veneto c/valut GBP</t>
  </si>
  <si>
    <t xml:space="preserve">  6) debiti verso fornitori</t>
  </si>
  <si>
    <t>debiti v/fornitori</t>
  </si>
  <si>
    <t>fatture da ricevere</t>
  </si>
  <si>
    <t>Fatture da ricevere manuale</t>
  </si>
  <si>
    <t xml:space="preserve">  8) debiti verso imprese controllate</t>
  </si>
  <si>
    <t>debiti v/controllate</t>
  </si>
  <si>
    <t>fatture da ricevere v/ controllate</t>
  </si>
  <si>
    <t xml:space="preserve">  9) debiti verso imprese collegate</t>
  </si>
  <si>
    <t>debiti v/Consociate</t>
  </si>
  <si>
    <t>fatture da ricevere - v/collegate</t>
  </si>
  <si>
    <t xml:space="preserve">  10)debiti verso controllanti</t>
  </si>
  <si>
    <t>debiti v/ controllante</t>
  </si>
  <si>
    <t xml:space="preserve">  11)debiti tributari</t>
  </si>
  <si>
    <t>erario c/rit. su retribuzioni/TFR (cod.</t>
  </si>
  <si>
    <t>erario c/ritenute collaboratori</t>
  </si>
  <si>
    <t>erario c/ritenute lavoratori autonomi</t>
  </si>
  <si>
    <t>Erario c/cont. Staord. Eu</t>
  </si>
  <si>
    <t xml:space="preserve">  12)debiti verso ist. di prev. e sic. social</t>
  </si>
  <si>
    <t>debiti v/I.N.P.S.</t>
  </si>
  <si>
    <t>debiti v/I.N.P.S. collaboratori</t>
  </si>
  <si>
    <t>debiti v/I.N.A.I.L.</t>
  </si>
  <si>
    <t>debiti v/PREV.IN.D.A.I.</t>
  </si>
  <si>
    <t>F.do Solidarietà</t>
  </si>
  <si>
    <t>debiti v/FASDAC</t>
  </si>
  <si>
    <t>Acc.to contributi 13a/14a</t>
  </si>
  <si>
    <t>F.do Acc.to Oneri ferie non godute</t>
  </si>
  <si>
    <t xml:space="preserve">  13)altri debiti</t>
  </si>
  <si>
    <t>debiti v/Dipendenti NOTE SPESE</t>
  </si>
  <si>
    <t>dipendenti c/retribuzioni</t>
  </si>
  <si>
    <t>collaboratori c/retribuzioni</t>
  </si>
  <si>
    <t>Arrotondamenti in retribuzione</t>
  </si>
  <si>
    <t>Accantonamento 13a/14a</t>
  </si>
  <si>
    <t>F.do Acc.to Ferie non godute</t>
  </si>
  <si>
    <t>Clienti c/anticipi</t>
  </si>
  <si>
    <t>Anticipi Clienti 2000</t>
  </si>
  <si>
    <t>Totale Debiti</t>
  </si>
  <si>
    <t xml:space="preserve"> E) Ratei e Risconti</t>
  </si>
  <si>
    <t>Risconti passivi 2000</t>
  </si>
  <si>
    <t>Ricavi transitori</t>
  </si>
  <si>
    <t>Totale Ratei e Risconti</t>
  </si>
  <si>
    <t>TOTALE PASSIVO</t>
  </si>
  <si>
    <t>CONTO ECONOMICO</t>
  </si>
  <si>
    <t xml:space="preserve"> A)Valore della produzione</t>
  </si>
  <si>
    <t xml:space="preserve">  1)Ricavi delle vendite e delle prestazioni</t>
  </si>
  <si>
    <t>Sconti e Abbuoni passivi</t>
  </si>
  <si>
    <t>sh6</t>
  </si>
  <si>
    <t>Ricavi a canone da contratti nuovi</t>
  </si>
  <si>
    <t>Ricavi a canone da upgade</t>
  </si>
  <si>
    <t>Ricavi a canone da rinnovo</t>
  </si>
  <si>
    <t>Ricavi per servizi diversi</t>
  </si>
  <si>
    <t>Contropartita acquisti</t>
  </si>
  <si>
    <t>COS Elaboratori da rivendere</t>
  </si>
  <si>
    <t>Differenze prezzo</t>
  </si>
  <si>
    <t>Prelievo Materiale di consumo calcolato</t>
  </si>
  <si>
    <t>Versamento da produzione</t>
  </si>
  <si>
    <t>Costo solo FI</t>
  </si>
  <si>
    <t xml:space="preserve">  5)altri ricavi e proventi</t>
  </si>
  <si>
    <t xml:space="preserve">     -Altri Ricavi e Proventi</t>
  </si>
  <si>
    <t>Arrotondamenti Positivi</t>
  </si>
  <si>
    <t>Totale Valore della produzione (A)</t>
  </si>
  <si>
    <t xml:space="preserve"> B)Costi della produzione</t>
  </si>
  <si>
    <t xml:space="preserve">  6)per mat. prime, suss., di consumo e merci</t>
  </si>
  <si>
    <t>Acquisto Materiali</t>
  </si>
  <si>
    <t>Materiale di consumo calcolatori e supp</t>
  </si>
  <si>
    <t>Materiale per ufficio</t>
  </si>
  <si>
    <t>Acquisto Servizi</t>
  </si>
  <si>
    <t>Conto Acquisto Cespiti scarico da magaz</t>
  </si>
  <si>
    <t>Conto Acquisto Cespiti</t>
  </si>
  <si>
    <t xml:space="preserve">  7)per servizi</t>
  </si>
  <si>
    <t>Emolumenti Amministratori</t>
  </si>
  <si>
    <t>Manutenzione calcolatori e macchine uff</t>
  </si>
  <si>
    <t>Manutenzione e riparazione Auto</t>
  </si>
  <si>
    <t>assicurazioni e tasse auto</t>
  </si>
  <si>
    <t>spese di rappresentanza</t>
  </si>
  <si>
    <t>Eventi/Seminari/Convegni</t>
  </si>
  <si>
    <t>Iscrizione a corsi e congressi</t>
  </si>
  <si>
    <t>Consulenze Marketing Pop/Altri</t>
  </si>
  <si>
    <t>Spese trasporti e spedizioni</t>
  </si>
  <si>
    <t>Prenotaz. e Biglietteria</t>
  </si>
  <si>
    <t>Spese Viaggi</t>
  </si>
  <si>
    <t>Spese Soggiorno e Vitto</t>
  </si>
  <si>
    <t>Spese Varie</t>
  </si>
  <si>
    <t>Arrotondamenti passivi</t>
  </si>
  <si>
    <t>Tratt. contr. Dip. FONTE</t>
  </si>
  <si>
    <t>Contributi Ditta FONTE</t>
  </si>
  <si>
    <t>Abbonamento riviste,quotidiani e varie</t>
  </si>
  <si>
    <t>Spese e Commissioni Bancarie</t>
  </si>
  <si>
    <t xml:space="preserve">  8)per godimento beni di terzi</t>
  </si>
  <si>
    <t>Affitto Beni Immobili</t>
  </si>
  <si>
    <t>Spese Immobili in affitto</t>
  </si>
  <si>
    <t>Noleggio Automezzi</t>
  </si>
  <si>
    <t>Noleggio Macchine da ufficio</t>
  </si>
  <si>
    <t xml:space="preserve">  9)per il personale</t>
  </si>
  <si>
    <t xml:space="preserve">   a)salari e stipendi</t>
  </si>
  <si>
    <t>Competenze ordinarie e straordinarie</t>
  </si>
  <si>
    <t>Acc.to ferie/Rol non godute</t>
  </si>
  <si>
    <t xml:space="preserve">   b)oneri sociali</t>
  </si>
  <si>
    <t>Oneri Sociali e Prev.li</t>
  </si>
  <si>
    <t>Acc.to oneri 13a/14a</t>
  </si>
  <si>
    <t>Acc.to oneri ferie/Rol non godute</t>
  </si>
  <si>
    <t>Assic. RC Amministratori</t>
  </si>
  <si>
    <t>assicurazioni RC terzi</t>
  </si>
  <si>
    <t xml:space="preserve">   c)trattamento di fine rapporto</t>
  </si>
  <si>
    <t>accantonamento TFR</t>
  </si>
  <si>
    <t xml:space="preserve">   e)altri costi</t>
  </si>
  <si>
    <t>Ass.personale rischi diversi</t>
  </si>
  <si>
    <t xml:space="preserve">  14)oneri diversi di gestione</t>
  </si>
  <si>
    <t>Imposte e Tasse locali</t>
  </si>
  <si>
    <t>Diritti Doganali e Valori Bollati</t>
  </si>
  <si>
    <t>Totale Costi della produzione</t>
  </si>
  <si>
    <t>Differenza tra val. e costi della prod. (A-B)</t>
  </si>
  <si>
    <t xml:space="preserve"> C)Proventi e oneri finanziari</t>
  </si>
  <si>
    <t xml:space="preserve">  16)Altri Proventi finanziari</t>
  </si>
  <si>
    <t xml:space="preserve">   d)proventi diversi dai precedenti</t>
  </si>
  <si>
    <t>Interessi attivi Gest. Patrimoniale</t>
  </si>
  <si>
    <t>Utile da differenze su Cambio</t>
  </si>
  <si>
    <t>Totale (15+16-17)</t>
  </si>
  <si>
    <t>RISULTATO PRIMA IMPOSTE (A-B+/-C+/-D+/-E)</t>
  </si>
  <si>
    <t>Contropartita Differenze Cespiti</t>
  </si>
  <si>
    <t>Contropartita Differenze Noleggio</t>
  </si>
  <si>
    <t>COS Differenze Cespiti</t>
  </si>
  <si>
    <t>COS Differenze Noleggi</t>
  </si>
  <si>
    <t>Operating Expenses</t>
  </si>
  <si>
    <t>Product Cost of Sales</t>
  </si>
  <si>
    <t>Other Income / Expanses</t>
  </si>
  <si>
    <t>Interest Income / Expenses</t>
  </si>
  <si>
    <t>Extraordinary Income / Expenses</t>
  </si>
  <si>
    <t>Spese Allacciamento Enel</t>
  </si>
  <si>
    <t>Stock da differenze prezzo OdP</t>
  </si>
  <si>
    <t>INAIL c/acconto contributi</t>
  </si>
  <si>
    <t>Erario Rit.Acc.Int.Att.c/c</t>
  </si>
  <si>
    <t>Dipendenti c/anticipi</t>
  </si>
  <si>
    <t>Cassa Filiale Padova</t>
  </si>
  <si>
    <t>Sconti transitori</t>
  </si>
  <si>
    <t>Ricavi per rivendita prodotti hardware</t>
  </si>
  <si>
    <t>Ricavi per rivendita prodotti software</t>
  </si>
  <si>
    <t>Rivalutazioni e Svalutazioni dello stoc</t>
  </si>
  <si>
    <t>Ricavi diversi</t>
  </si>
  <si>
    <t>Sconti e Abbuoni Attivi</t>
  </si>
  <si>
    <t>Spese di trasporto acquisti da rivender</t>
  </si>
  <si>
    <t>Noleggio linee telefoniche dedicate naz</t>
  </si>
  <si>
    <t>Noleggio linee telefoniche dedicate int</t>
  </si>
  <si>
    <t>Spese registrazione domini Italia</t>
  </si>
  <si>
    <t>Spese registrazione domini estero</t>
  </si>
  <si>
    <t>Prestazioni Lav. Temporaneo</t>
  </si>
  <si>
    <t>Consulenze Amministrative e Fiscali</t>
  </si>
  <si>
    <t>Consulenze Amministrative del Personale</t>
  </si>
  <si>
    <t>Manutenzione software</t>
  </si>
  <si>
    <t>assicurazioni uffici</t>
  </si>
  <si>
    <t>Agenzie pubblicitarie</t>
  </si>
  <si>
    <t>Materiali per pubblicità</t>
  </si>
  <si>
    <t>Indennità chilometrica</t>
  </si>
  <si>
    <t>Sorveglianza e vigilanza uffici</t>
  </si>
  <si>
    <t>Altri costi capitalizzati</t>
  </si>
  <si>
    <t>credito d'imposta legge 388/2000</t>
  </si>
  <si>
    <t xml:space="preserve"> B) Fondi per Rischi ed Oneri</t>
  </si>
  <si>
    <t xml:space="preserve">  3) altri</t>
  </si>
  <si>
    <t>fondo oneri x riorganizzaione aziendale</t>
  </si>
  <si>
    <t>Totale Fondi per Rischi ed Oneri</t>
  </si>
  <si>
    <t xml:space="preserve">  5) acconti</t>
  </si>
  <si>
    <t>Acconti clienti</t>
  </si>
  <si>
    <t>debiti v/FASI</t>
  </si>
  <si>
    <t>Rivalutazione IRPEF su TFR</t>
  </si>
  <si>
    <t>Manutenzione Uffici Sedi Secondarie</t>
  </si>
  <si>
    <t>Manutenzione Centralino Telefonico</t>
  </si>
  <si>
    <t>Reception</t>
  </si>
  <si>
    <t>G31201</t>
  </si>
  <si>
    <t>G31205</t>
  </si>
  <si>
    <t>Manutenzione Uffici Sedi Secondarie ges</t>
  </si>
  <si>
    <t>G31206</t>
  </si>
  <si>
    <t>Manutenzione Centralino Telefonico gest</t>
  </si>
  <si>
    <t>Reverse Interconnection</t>
  </si>
  <si>
    <t>Visite mediche personale</t>
  </si>
  <si>
    <t>Imposte e Tasse diverse</t>
  </si>
  <si>
    <t>Tasse Vidim.Reg.e Certificati</t>
  </si>
  <si>
    <t>Multe e contravvenzioni auto</t>
  </si>
  <si>
    <t>Interessi attivi bancari</t>
  </si>
  <si>
    <t>interessi attivi diversi</t>
  </si>
  <si>
    <t>G11110</t>
  </si>
  <si>
    <t>fondo amm. gestionale spese aumento Cap</t>
  </si>
  <si>
    <t>G11111</t>
  </si>
  <si>
    <t>fondo amm. gestionale spese di costituz</t>
  </si>
  <si>
    <t>G11112</t>
  </si>
  <si>
    <t>fondo amm. gestionale spese per IPO</t>
  </si>
  <si>
    <t>G11210</t>
  </si>
  <si>
    <t>fondo amm. gestionale spese Studi e Ric</t>
  </si>
  <si>
    <t>G11310</t>
  </si>
  <si>
    <t>fondo amm. gestionale software</t>
  </si>
  <si>
    <t>G11410</t>
  </si>
  <si>
    <t>fondo amm. gestionale marchi e brevetti</t>
  </si>
  <si>
    <t>G11510</t>
  </si>
  <si>
    <t>fondo amm. gestionale avviamento</t>
  </si>
  <si>
    <t>G11710</t>
  </si>
  <si>
    <t>fondo amm. gestionale spese ripr. loc.</t>
  </si>
  <si>
    <t>G11713</t>
  </si>
  <si>
    <t>fondo amm. gestionale altri oneri polie</t>
  </si>
  <si>
    <t>G12110</t>
  </si>
  <si>
    <t>fondo amm. gestionale terreni e fabbric</t>
  </si>
  <si>
    <t>G12130</t>
  </si>
  <si>
    <t>fondo amm. gestionale spese incrementat</t>
  </si>
  <si>
    <t>G12211</t>
  </si>
  <si>
    <t>fondo amm. gestionale impianti e macchi</t>
  </si>
  <si>
    <t>G12213</t>
  </si>
  <si>
    <t>fondo amm. gest imp. e macch.spec. dati</t>
  </si>
  <si>
    <t>G12311</t>
  </si>
  <si>
    <t>fondo amm. gestionale Mobili Arr.Macch.</t>
  </si>
  <si>
    <t>G12314</t>
  </si>
  <si>
    <t>fondo amm. gestionale automezzi</t>
  </si>
  <si>
    <t>G12316</t>
  </si>
  <si>
    <t>fondo amm. gestionale Macch.Uff.Elettro</t>
  </si>
  <si>
    <t>G12319</t>
  </si>
  <si>
    <t>fondo amm. gestionale centralino telefo</t>
  </si>
  <si>
    <t>G12321</t>
  </si>
  <si>
    <t>Software a noleggio</t>
  </si>
  <si>
    <t>G11320</t>
  </si>
  <si>
    <t>fondo amm. gestionale software a nolegg</t>
  </si>
  <si>
    <t>G34180</t>
  </si>
  <si>
    <t>amm. gestionale software a noleggio</t>
  </si>
  <si>
    <t>Cos02</t>
  </si>
  <si>
    <t>fondo amm. gestionale impianto di condi</t>
  </si>
  <si>
    <t>G12323</t>
  </si>
  <si>
    <t>Other Creditors (lease)</t>
  </si>
  <si>
    <t>fondo amm. gestionale impianto di allar</t>
  </si>
  <si>
    <t>G12325</t>
  </si>
  <si>
    <t>G12327</t>
  </si>
  <si>
    <t>Spese di fusione</t>
  </si>
  <si>
    <t>G41650</t>
  </si>
  <si>
    <t>Sconti e abbuoni attivi gestionale</t>
  </si>
  <si>
    <t>G31230</t>
  </si>
  <si>
    <t>Manut. e riparazione auto gestionale</t>
  </si>
  <si>
    <t>G31500</t>
  </si>
  <si>
    <t>spese di rappresentanza gestionale</t>
  </si>
  <si>
    <t>fondo amm. gestionale Impianti Antincen</t>
  </si>
  <si>
    <t>G12329</t>
  </si>
  <si>
    <t>fondo amm. gestionale Impianti Elettric</t>
  </si>
  <si>
    <t>G12331</t>
  </si>
  <si>
    <t>fondo amm. gestionale Imp.Telef.Cellula</t>
  </si>
  <si>
    <t>G12333</t>
  </si>
  <si>
    <t>fondo amm. gestionale materiali &lt; 1 mil</t>
  </si>
  <si>
    <t>G12335</t>
  </si>
  <si>
    <t>fondo amm. gestionale Gruppo Elettrogen</t>
  </si>
  <si>
    <t>G12351</t>
  </si>
  <si>
    <t>fondo amm. gestionale Attrezzature Vari</t>
  </si>
  <si>
    <t>G34170</t>
  </si>
  <si>
    <t>amm. gestionale Attrezzatura Varia</t>
  </si>
  <si>
    <t>Materials It</t>
  </si>
  <si>
    <t>Gross Tangible Fixed Assets</t>
  </si>
  <si>
    <t>Gross Intangible Fixed Assets</t>
  </si>
  <si>
    <t>Net Equity Investments</t>
  </si>
  <si>
    <t>Other Current Liabilities</t>
  </si>
  <si>
    <t>Share Capital</t>
  </si>
  <si>
    <t>Share Premium Reserve</t>
  </si>
  <si>
    <t>Erario c/acconto IRPEG</t>
  </si>
  <si>
    <t>Erario c/acconto IRAP</t>
  </si>
  <si>
    <t>Consul. Legali Recupero Crediti</t>
  </si>
  <si>
    <t>variazioni delle rimanenze di prodotti</t>
  </si>
  <si>
    <t>G11511</t>
  </si>
  <si>
    <t>G11711</t>
  </si>
  <si>
    <t>db4</t>
  </si>
  <si>
    <t>fondo amm. gestionale spese allacciamen</t>
  </si>
  <si>
    <t>G11715</t>
  </si>
  <si>
    <t>IVA su acquisti</t>
  </si>
  <si>
    <t>IVA su acquisti intracomunitari a credi</t>
  </si>
  <si>
    <t>BAV Ag. 22 c/tesoreria c/c 31002-34</t>
  </si>
  <si>
    <t>IVA su vendite</t>
  </si>
  <si>
    <t>IVA su vendite intracomunitarie a debit</t>
  </si>
  <si>
    <t>Erogazioni Liberali</t>
  </si>
  <si>
    <t>BANCO DI BRESCIA c/RB SBF</t>
  </si>
  <si>
    <t>CARIPLO c/gestione</t>
  </si>
  <si>
    <t>BankAmericard c/ordinario</t>
  </si>
  <si>
    <t>Credem c/finanz. Ant.</t>
  </si>
  <si>
    <t>erario c/ritenute intermediari</t>
  </si>
  <si>
    <t>IVA su vendite autofatture art. 17</t>
  </si>
  <si>
    <t>opex11</t>
  </si>
  <si>
    <t>opex12</t>
  </si>
  <si>
    <t>opex13</t>
  </si>
  <si>
    <t>opex14</t>
  </si>
  <si>
    <t>opex15</t>
  </si>
  <si>
    <t>opex16</t>
  </si>
  <si>
    <t>opex17</t>
  </si>
  <si>
    <t>opex18</t>
  </si>
  <si>
    <t>opex19</t>
  </si>
  <si>
    <t>opex20</t>
  </si>
  <si>
    <t>opex24</t>
  </si>
  <si>
    <t>opex26</t>
  </si>
  <si>
    <t>opex27</t>
  </si>
  <si>
    <t>opex28</t>
  </si>
  <si>
    <t>opex29</t>
  </si>
  <si>
    <t>opex31</t>
  </si>
  <si>
    <t>opex32</t>
  </si>
  <si>
    <t>opex34</t>
  </si>
  <si>
    <t>opex35</t>
  </si>
  <si>
    <t>opex37</t>
  </si>
  <si>
    <t>opex38</t>
  </si>
  <si>
    <t>opex39</t>
  </si>
  <si>
    <t>opex40</t>
  </si>
  <si>
    <t>opex41</t>
  </si>
  <si>
    <t>opex42</t>
  </si>
  <si>
    <t>opex43</t>
  </si>
  <si>
    <t>opex44</t>
  </si>
  <si>
    <t>opex46</t>
  </si>
  <si>
    <t>opex47</t>
  </si>
  <si>
    <t>opex48</t>
  </si>
  <si>
    <t>G31401</t>
  </si>
  <si>
    <t>Assicuraz. RC Terzi gestionale</t>
  </si>
  <si>
    <t>opex49</t>
  </si>
  <si>
    <t>opex50</t>
  </si>
  <si>
    <t>opex52</t>
  </si>
  <si>
    <t>opex53</t>
  </si>
  <si>
    <t>cos10</t>
  </si>
  <si>
    <t>cos11</t>
  </si>
  <si>
    <t>cos12</t>
  </si>
  <si>
    <t>cos13</t>
  </si>
  <si>
    <t>oth1</t>
  </si>
  <si>
    <t>oth2</t>
  </si>
  <si>
    <t>oth3</t>
  </si>
  <si>
    <t>oth4</t>
  </si>
  <si>
    <t>oth7</t>
  </si>
  <si>
    <t>oth9</t>
  </si>
  <si>
    <t>-  Other miscellaneous income / (expense)</t>
  </si>
  <si>
    <t>-  Minority interests</t>
  </si>
  <si>
    <t>-  Depreciation of Ipo</t>
  </si>
  <si>
    <t>-  Depreciation of new acquisitions</t>
  </si>
  <si>
    <t>Ntw1</t>
  </si>
  <si>
    <t>Ntw3</t>
  </si>
  <si>
    <t>Ntw4</t>
  </si>
  <si>
    <t>Ntw6</t>
  </si>
  <si>
    <t>Ntw7</t>
  </si>
  <si>
    <t>Int2</t>
  </si>
  <si>
    <t>Int4</t>
  </si>
  <si>
    <t>Ext1</t>
  </si>
  <si>
    <t>Ext2</t>
  </si>
  <si>
    <t>Ext3</t>
  </si>
  <si>
    <t>Ext4</t>
  </si>
  <si>
    <t>Tfr</t>
  </si>
  <si>
    <t xml:space="preserve">  1) Materie prime, sussidiarie e di consumo</t>
  </si>
  <si>
    <t>Emolum. Comitato remunerazioni e contro</t>
  </si>
  <si>
    <t>assicurazioni RC terzi gestionale</t>
  </si>
  <si>
    <t>Opex11</t>
  </si>
  <si>
    <t>Opex13</t>
  </si>
  <si>
    <t>Opex19</t>
  </si>
  <si>
    <t>Opex20</t>
  </si>
  <si>
    <t>Opex24</t>
  </si>
  <si>
    <t>Opex26</t>
  </si>
  <si>
    <t>Opex27</t>
  </si>
  <si>
    <t>Opex28</t>
  </si>
  <si>
    <t>Opex29</t>
  </si>
  <si>
    <t>Opex31</t>
  </si>
  <si>
    <t>Opex32</t>
  </si>
  <si>
    <t>Opex34</t>
  </si>
  <si>
    <t>Opex35</t>
  </si>
  <si>
    <t>Opex37</t>
  </si>
  <si>
    <t>Opex38</t>
  </si>
  <si>
    <t>Opex39</t>
  </si>
  <si>
    <t>Opex40</t>
  </si>
  <si>
    <t>Opex41</t>
  </si>
  <si>
    <t>Opex43</t>
  </si>
  <si>
    <t>Opex44</t>
  </si>
  <si>
    <t>Opex46</t>
  </si>
  <si>
    <t>Opex47</t>
  </si>
  <si>
    <t>Opex48</t>
  </si>
  <si>
    <t>Opex49</t>
  </si>
  <si>
    <t>Opex50</t>
  </si>
  <si>
    <t>Opex52</t>
  </si>
  <si>
    <t>Opex53</t>
  </si>
  <si>
    <t>Oth1</t>
  </si>
  <si>
    <t>Oth2</t>
  </si>
  <si>
    <t>Oth3</t>
  </si>
  <si>
    <t>Oth4</t>
  </si>
  <si>
    <t>Oth7</t>
  </si>
  <si>
    <t>Oth9</t>
  </si>
  <si>
    <t>Reclass.</t>
  </si>
  <si>
    <t>Cos12</t>
  </si>
  <si>
    <t>G/L
Errors</t>
  </si>
  <si>
    <t>Last
Month
Ytd</t>
  </si>
  <si>
    <t>Adjust-
ments</t>
  </si>
  <si>
    <t>Consoli-
dation</t>
  </si>
  <si>
    <t>SAP</t>
  </si>
  <si>
    <t>Description</t>
  </si>
  <si>
    <t>Group</t>
  </si>
  <si>
    <t>Total</t>
  </si>
  <si>
    <t>Cos11</t>
  </si>
  <si>
    <r>
      <t xml:space="preserve">This
Month
</t>
    </r>
    <r>
      <rPr>
        <b/>
        <sz val="10"/>
        <color indexed="10"/>
        <rFont val="Tahoma"/>
        <family val="2"/>
      </rPr>
      <t>Period</t>
    </r>
  </si>
  <si>
    <t>co</t>
  </si>
  <si>
    <t>ot</t>
  </si>
  <si>
    <t>Cos01</t>
  </si>
  <si>
    <t>Cos05</t>
  </si>
  <si>
    <t>Services Controlled Co</t>
  </si>
  <si>
    <t>Compensation - Controlled Co</t>
  </si>
  <si>
    <t>Other Costs (Target)</t>
  </si>
  <si>
    <t>BOD &amp; Audit</t>
  </si>
  <si>
    <t xml:space="preserve">Legal &amp; Social </t>
  </si>
  <si>
    <t>Cos06</t>
  </si>
  <si>
    <t>Cos07</t>
  </si>
  <si>
    <t>cos01</t>
  </si>
  <si>
    <t>cos02</t>
  </si>
  <si>
    <t>cos03</t>
  </si>
  <si>
    <t>cos05</t>
  </si>
  <si>
    <t>cos06</t>
  </si>
  <si>
    <t>cos07</t>
  </si>
  <si>
    <t>cos08</t>
  </si>
  <si>
    <t>cos09</t>
  </si>
  <si>
    <t>Definition</t>
  </si>
  <si>
    <t>PL</t>
  </si>
  <si>
    <t>Consulenza per Revisione</t>
  </si>
  <si>
    <t>crediti v/controllante</t>
  </si>
  <si>
    <t>risconti attivi</t>
  </si>
  <si>
    <t>debiti v/QU.A.S.</t>
  </si>
  <si>
    <t xml:space="preserve">  2)Variaz. delle rimanenze di P.F., semilav</t>
  </si>
  <si>
    <t>Sopravvenienze attive (A5)</t>
  </si>
  <si>
    <t>UTILE DELL'ESERCIZIO</t>
  </si>
  <si>
    <t>IVA su fatture da ricevere</t>
  </si>
  <si>
    <t>Giannetti Giulio c/cessione crediti</t>
  </si>
  <si>
    <t>ratei attivi c/gest. patrimoniali</t>
  </si>
  <si>
    <t>note credito da ricevere</t>
  </si>
  <si>
    <t>note credito da ricevere - v/controllat</t>
  </si>
  <si>
    <t>note credito da ricevere - v/collegate</t>
  </si>
  <si>
    <t>fatture da ricevere v/controllante</t>
  </si>
  <si>
    <t>debiti v/Mario Negri</t>
  </si>
  <si>
    <t>Debiti v/Quadrifor</t>
  </si>
  <si>
    <t>debiti v/Dipendenti - Carta di credito</t>
  </si>
  <si>
    <t>ratei passivi</t>
  </si>
  <si>
    <t>Differenze inventario</t>
  </si>
  <si>
    <t>cos14</t>
  </si>
  <si>
    <t>Cos13</t>
  </si>
  <si>
    <t>Inventory</t>
  </si>
  <si>
    <t>Debtors</t>
  </si>
  <si>
    <t>Gross trade Receivables</t>
  </si>
  <si>
    <t>Provision for doubtful debts</t>
  </si>
  <si>
    <t>Other Debtors (incl. VAT)</t>
  </si>
  <si>
    <t>Accrued income</t>
  </si>
  <si>
    <t>fatture da ricevere - v/consociate</t>
  </si>
  <si>
    <t>note credito da ricevere - v/consociate</t>
  </si>
  <si>
    <t>Prepayments</t>
  </si>
  <si>
    <t>Intercompany Debtors</t>
  </si>
  <si>
    <t>Trade Creditors (Payable)</t>
  </si>
  <si>
    <t>Total Corporation Taxes</t>
  </si>
  <si>
    <t>Other Taxation and social security</t>
  </si>
  <si>
    <t>Deferred Revenues</t>
  </si>
  <si>
    <t>Intragroup creditors</t>
  </si>
  <si>
    <t>Accumuleted Depreciation</t>
  </si>
  <si>
    <t>Amounts falling due after more than 1 year</t>
  </si>
  <si>
    <t>Other long term liabilities (staff leaving indemnity)</t>
  </si>
  <si>
    <t>Borrowing / (Cash)</t>
  </si>
  <si>
    <t>Legal Reserve</t>
  </si>
  <si>
    <t>Other Reserve</t>
  </si>
  <si>
    <t>Retained Earning Previous Years</t>
  </si>
  <si>
    <t>Retained Earning Current Year</t>
  </si>
  <si>
    <t>Minority Interest</t>
  </si>
  <si>
    <t>Inv</t>
  </si>
  <si>
    <t>Db1</t>
  </si>
  <si>
    <t>Product A Cos</t>
  </si>
  <si>
    <t>Association Funding</t>
  </si>
  <si>
    <t>Studies &amp; Reports</t>
  </si>
  <si>
    <t>Product B Cos</t>
  </si>
  <si>
    <t>Product C Cos</t>
  </si>
  <si>
    <t>Depreciation on Production Machines</t>
  </si>
  <si>
    <t>Agencies commissions</t>
  </si>
  <si>
    <t>Third Parties' commissions</t>
  </si>
  <si>
    <t>Service B Cos</t>
  </si>
  <si>
    <t>Product D Cos</t>
  </si>
  <si>
    <t>Wf1</t>
  </si>
  <si>
    <t>Wf4</t>
  </si>
  <si>
    <t>Wf5</t>
  </si>
  <si>
    <t>Wf6</t>
  </si>
  <si>
    <t>Wf8</t>
  </si>
  <si>
    <t>Wf9</t>
  </si>
  <si>
    <t>wf1</t>
  </si>
  <si>
    <t>wf5</t>
  </si>
  <si>
    <t>wf8</t>
  </si>
  <si>
    <t>wf6</t>
  </si>
  <si>
    <t>wf9</t>
  </si>
  <si>
    <t>Maintenance</t>
  </si>
  <si>
    <t>Depreciation on Network</t>
  </si>
  <si>
    <t>Hopops Costs</t>
  </si>
  <si>
    <t>Depreciation Hopops</t>
  </si>
  <si>
    <t>Research and Development</t>
  </si>
  <si>
    <t>Headquarter Fees</t>
  </si>
  <si>
    <t>Depreciation of R&amp;D Printers</t>
  </si>
  <si>
    <t>Depreciation of R&amp;D Equipment</t>
  </si>
  <si>
    <t>Production COS</t>
  </si>
  <si>
    <t>COS Controlled Companies</t>
  </si>
  <si>
    <t>Services COS</t>
  </si>
  <si>
    <t>Service A Cos</t>
  </si>
  <si>
    <t>Db2</t>
  </si>
  <si>
    <t>Db3</t>
  </si>
  <si>
    <t>Db4</t>
  </si>
  <si>
    <t>Db5</t>
  </si>
  <si>
    <t>Db6</t>
  </si>
  <si>
    <t>Cr1</t>
  </si>
  <si>
    <t>Cr2</t>
  </si>
  <si>
    <t>Cr3</t>
  </si>
  <si>
    <t>Cr4</t>
  </si>
  <si>
    <t>Cr5</t>
  </si>
  <si>
    <t>Cr6</t>
  </si>
  <si>
    <t>Ltcr1</t>
  </si>
  <si>
    <t>Ltcr2</t>
  </si>
  <si>
    <t>Csh</t>
  </si>
  <si>
    <t>Sh1</t>
  </si>
  <si>
    <t>Sh2</t>
  </si>
  <si>
    <t>Sh3</t>
  </si>
  <si>
    <t>Sh4</t>
  </si>
  <si>
    <t>Sh5</t>
  </si>
  <si>
    <t>Sh6</t>
  </si>
  <si>
    <t>Sh7</t>
  </si>
  <si>
    <t>At1</t>
  </si>
  <si>
    <t>At2</t>
  </si>
  <si>
    <t>Ai3</t>
  </si>
  <si>
    <t>Ai4</t>
  </si>
  <si>
    <t>Af5</t>
  </si>
  <si>
    <t>G11211</t>
  </si>
  <si>
    <t>fondo amm. gestionale spese pubblicità</t>
  </si>
  <si>
    <t>G11610</t>
  </si>
  <si>
    <t>fondo amm. gestionale imm. imm. in corso</t>
  </si>
  <si>
    <t>G11620</t>
  </si>
  <si>
    <t>fondo amm. gestionale altre imm. imm. in corso</t>
  </si>
  <si>
    <t>G11712</t>
  </si>
  <si>
    <t>fondo amm. gestionale oneri su prestito obbligaz.</t>
  </si>
  <si>
    <t>G11714</t>
  </si>
  <si>
    <t>fondo amm. gestionale migliorie beni di terzi</t>
  </si>
  <si>
    <t>Utile/Perdita Patrimoniale</t>
  </si>
  <si>
    <t>G21000</t>
  </si>
  <si>
    <t>utile di esercizio gestionale</t>
  </si>
  <si>
    <t>utile di esercizio</t>
  </si>
  <si>
    <t>azionisti c/sottoscrizione</t>
  </si>
  <si>
    <t>Spese Pubblicita'</t>
  </si>
  <si>
    <t>altre immobilizzazioni immateriali in corso</t>
  </si>
  <si>
    <t>fornitori c/anticipi - immobilizzaz. immateriali</t>
  </si>
  <si>
    <t>Spese per acquisizioni</t>
  </si>
  <si>
    <t>Oneri su prestito obbligazionario</t>
  </si>
  <si>
    <t>Altre Immobilizzazioni materiali in corso</t>
  </si>
  <si>
    <t>Immobilizzazioni materiali in corso su immobile</t>
  </si>
  <si>
    <t>fornitori c/anticipi - immobilizzaz. materiali</t>
  </si>
  <si>
    <t>Check Minority Interest deve essere 0</t>
  </si>
  <si>
    <t>Partecipazione Skylink</t>
  </si>
  <si>
    <t>British Telecom</t>
  </si>
  <si>
    <t>depositi cauzionali in Titoli</t>
  </si>
  <si>
    <t>BAV c/gestione - Agenzia 22</t>
  </si>
  <si>
    <t>Materiale di consumo</t>
  </si>
  <si>
    <t>lavori in corso</t>
  </si>
  <si>
    <t>Prodotti finiti e merci</t>
  </si>
  <si>
    <t>fatturazione anticipata</t>
  </si>
  <si>
    <t>Ricevute Bancarie allo sconto</t>
  </si>
  <si>
    <t>Ricevute Bancarie insolute</t>
  </si>
  <si>
    <t>Banco Ambro Veneto c/RB SBF - Agenzia 391</t>
  </si>
  <si>
    <t>Assets</t>
  </si>
  <si>
    <t>Long Term Assets/Liabilities</t>
  </si>
  <si>
    <t>Shareholders' Equity</t>
  </si>
  <si>
    <t>Cambiali attive in portafoglio</t>
  </si>
  <si>
    <t>Cambiali attive allo sconto</t>
  </si>
  <si>
    <t>fatturazione anticipata v/controllate</t>
  </si>
  <si>
    <t>Societa' controllate c/finanziamento</t>
  </si>
  <si>
    <t>note credito da emettere v/controllate</t>
  </si>
  <si>
    <t>fatturazione anticipata v/collegate</t>
  </si>
  <si>
    <t>note credito da emettere v/collegate</t>
  </si>
  <si>
    <t>fatture da emettere v/controllante</t>
  </si>
  <si>
    <t>fatturazione anticipata v/controllante</t>
  </si>
  <si>
    <t>note credito da emettere v/controllante</t>
  </si>
  <si>
    <t>Terzi c/ant.missioni pie' lista</t>
  </si>
  <si>
    <t>Personale c/anticipi stipendio</t>
  </si>
  <si>
    <t>erario c/acconti ritenute su TFR</t>
  </si>
  <si>
    <t>Spese Foresteria</t>
  </si>
  <si>
    <t>Leasing Macchinari</t>
  </si>
  <si>
    <t>G31915</t>
  </si>
  <si>
    <t>Spese Foresteria gestionale</t>
  </si>
  <si>
    <t>G31925</t>
  </si>
  <si>
    <t>Leasing Macchinari gest.</t>
  </si>
  <si>
    <t>crediti per rimborso imposte</t>
  </si>
  <si>
    <t>erario c/ritenute alla fonte</t>
  </si>
  <si>
    <t>credito d'imposta su dividendi</t>
  </si>
  <si>
    <t>Erario c/acconto IVA</t>
  </si>
  <si>
    <t>Erario Rit.Acc.Int.Att.su Titoli</t>
  </si>
  <si>
    <t>Erario c/acconto imposta patrimoniale</t>
  </si>
  <si>
    <t>Serfactoring c/cessione crediti</t>
  </si>
  <si>
    <t>Piano dei conti aggiornato al 31/12/24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</si>
</sst>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#,##0_);[Red]\(#,##0\)"/>
    <numFmt numFmtId="168" formatCode="_-* #,##0.0_-;\-* #,##0.0_-;_-* &quot;-&quot;_-;_-@_-"/>
    <numFmt numFmtId="169" formatCode="#,##0;[Red]\(#,##0\)"/>
    <numFmt numFmtId="170" formatCode="0.0%;[Red]\(0.0%\)"/>
    <numFmt numFmtId="171" formatCode="\+0.0%_);[Red]\(0.0%\)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u/>
      <sz val="10"/>
      <name val="Tahoma"/>
      <family val="2"/>
    </font>
    <font>
      <b/>
      <sz val="8"/>
      <color indexed="81"/>
      <name val="Tahoma"/>
      <family val="2"/>
    </font>
    <font>
      <sz val="10"/>
      <color indexed="12"/>
      <name val="Tahoma"/>
      <family val="2"/>
    </font>
    <font>
      <sz val="10"/>
      <color indexed="48"/>
      <name val="Tahoma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0"/>
      <color indexed="48"/>
      <name val="Tahoma"/>
      <family val="2"/>
    </font>
    <font>
      <sz val="10"/>
      <color indexed="0"/>
      <name val="Tahoma"/>
      <family val="2"/>
    </font>
    <font>
      <b/>
      <sz val="10"/>
      <color indexed="0"/>
      <name val="Tahoma"/>
      <family val="2"/>
    </font>
    <font>
      <b/>
      <sz val="10"/>
      <color indexed="72"/>
      <name val="Tahoma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i/>
      <sz val="10"/>
      <name val="Tahoma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5"/>
      <name val="Tahoma"/>
      <family val="2"/>
    </font>
    <font>
      <sz val="15"/>
      <name val="Arial"/>
      <family val="2"/>
    </font>
    <font>
      <b/>
      <sz val="15"/>
      <color indexed="48"/>
      <name val="Tahoma"/>
      <family val="2"/>
    </font>
    <font>
      <b/>
      <sz val="15"/>
      <name val="Tahoma"/>
      <family val="2"/>
    </font>
    <font>
      <b/>
      <sz val="10"/>
      <color indexed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164" fontId="2" fillId="0" borderId="0" xfId="2" applyFont="1"/>
    <xf numFmtId="0" fontId="3" fillId="2" borderId="0" xfId="0" applyFont="1" applyFill="1" applyBorder="1"/>
    <xf numFmtId="167" fontId="2" fillId="0" borderId="0" xfId="0" applyNumberFormat="1" applyFont="1" applyFill="1" applyBorder="1"/>
    <xf numFmtId="167" fontId="3" fillId="0" borderId="0" xfId="0" applyNumberFormat="1" applyFont="1" applyFill="1" applyBorder="1"/>
    <xf numFmtId="0" fontId="3" fillId="0" borderId="0" xfId="0" applyFont="1" applyFill="1" applyBorder="1"/>
    <xf numFmtId="167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167" fontId="2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left"/>
    </xf>
    <xf numFmtId="0" fontId="2" fillId="0" borderId="1" xfId="0" applyFont="1" applyBorder="1"/>
    <xf numFmtId="164" fontId="7" fillId="0" borderId="0" xfId="2" applyFont="1"/>
    <xf numFmtId="0" fontId="7" fillId="0" borderId="0" xfId="0" applyFont="1"/>
    <xf numFmtId="49" fontId="3" fillId="0" borderId="1" xfId="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Protection="1">
      <protection locked="0"/>
    </xf>
    <xf numFmtId="0" fontId="3" fillId="0" borderId="4" xfId="0" applyFont="1" applyBorder="1" applyAlignment="1" applyProtection="1">
      <alignment horizontal="centerContinuous"/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3" fillId="0" borderId="0" xfId="0" applyFont="1" applyBorder="1"/>
    <xf numFmtId="164" fontId="6" fillId="0" borderId="0" xfId="2" applyFont="1" applyFill="1"/>
    <xf numFmtId="164" fontId="2" fillId="0" borderId="0" xfId="2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2" fillId="0" borderId="0" xfId="0" applyNumberFormat="1" applyFont="1"/>
    <xf numFmtId="49" fontId="2" fillId="0" borderId="0" xfId="2" applyNumberFormat="1" applyFont="1"/>
    <xf numFmtId="49" fontId="2" fillId="0" borderId="0" xfId="1" applyNumberFormat="1" applyFont="1" applyFill="1" applyBorder="1" applyAlignment="1" applyProtection="1">
      <alignment horizontal="left" vertical="top" indent="1"/>
      <protection locked="0"/>
    </xf>
    <xf numFmtId="49" fontId="2" fillId="0" borderId="0" xfId="0" applyNumberFormat="1" applyFont="1" applyFill="1"/>
    <xf numFmtId="49" fontId="11" fillId="0" borderId="0" xfId="1" applyNumberFormat="1" applyFont="1" applyFill="1" applyBorder="1" applyAlignment="1" applyProtection="1">
      <alignment horizontal="left" vertical="top" indent="1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/>
    </xf>
    <xf numFmtId="49" fontId="3" fillId="2" borderId="0" xfId="1" applyNumberFormat="1" applyFont="1" applyFill="1" applyBorder="1" applyAlignment="1" applyProtection="1">
      <alignment vertical="top"/>
      <protection locked="0"/>
    </xf>
    <xf numFmtId="49" fontId="3" fillId="2" borderId="0" xfId="0" applyNumberFormat="1" applyFont="1" applyFill="1"/>
    <xf numFmtId="49" fontId="12" fillId="2" borderId="0" xfId="1" applyNumberFormat="1" applyFont="1" applyFill="1" applyBorder="1" applyAlignment="1" applyProtection="1">
      <alignment horizontal="left" vertical="top"/>
      <protection locked="0"/>
    </xf>
    <xf numFmtId="49" fontId="12" fillId="2" borderId="0" xfId="1" applyNumberFormat="1" applyFont="1" applyFill="1" applyBorder="1" applyAlignment="1" applyProtection="1">
      <alignment horizontal="left" vertical="top" indent="1"/>
      <protection locked="0"/>
    </xf>
    <xf numFmtId="0" fontId="9" fillId="0" borderId="0" xfId="0" applyFont="1" applyBorder="1"/>
    <xf numFmtId="0" fontId="9" fillId="0" borderId="0" xfId="0" applyFont="1"/>
    <xf numFmtId="164" fontId="9" fillId="0" borderId="0" xfId="2" applyFont="1"/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0" xfId="2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1" fontId="3" fillId="3" borderId="7" xfId="2" applyNumberFormat="1" applyFont="1" applyFill="1" applyBorder="1" applyAlignment="1">
      <alignment horizontal="center" vertical="center" wrapText="1"/>
    </xf>
    <xf numFmtId="164" fontId="9" fillId="0" borderId="10" xfId="2" applyFont="1" applyBorder="1" applyAlignment="1" applyProtection="1">
      <alignment horizontal="right" vertical="top"/>
      <protection locked="0"/>
    </xf>
    <xf numFmtId="0" fontId="3" fillId="0" borderId="11" xfId="0" applyFont="1" applyBorder="1" applyAlignment="1">
      <alignment horizontal="right"/>
    </xf>
    <xf numFmtId="49" fontId="13" fillId="0" borderId="12" xfId="1" applyNumberFormat="1" applyFont="1" applyBorder="1" applyAlignment="1" applyProtection="1">
      <alignment horizontal="right" vertical="top"/>
      <protection locked="0"/>
    </xf>
    <xf numFmtId="3" fontId="2" fillId="4" borderId="8" xfId="0" applyNumberFormat="1" applyFont="1" applyFill="1" applyBorder="1" applyAlignment="1">
      <alignment horizontal="center" vertical="center" wrapText="1"/>
    </xf>
    <xf numFmtId="164" fontId="6" fillId="4" borderId="0" xfId="2" applyFont="1" applyFill="1"/>
    <xf numFmtId="171" fontId="16" fillId="0" borderId="0" xfId="0" applyNumberFormat="1" applyFont="1" applyAlignment="1">
      <alignment horizontal="centerContinuous"/>
    </xf>
    <xf numFmtId="167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7" fontId="2" fillId="0" borderId="0" xfId="0" applyNumberFormat="1" applyFont="1"/>
    <xf numFmtId="0" fontId="2" fillId="0" borderId="7" xfId="0" applyFont="1" applyBorder="1"/>
    <xf numFmtId="167" fontId="3" fillId="5" borderId="13" xfId="0" applyNumberFormat="1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/>
    </xf>
    <xf numFmtId="167" fontId="2" fillId="5" borderId="14" xfId="0" applyNumberFormat="1" applyFont="1" applyFill="1" applyBorder="1" applyAlignment="1">
      <alignment horizontal="centerContinuous"/>
    </xf>
    <xf numFmtId="0" fontId="2" fillId="5" borderId="15" xfId="0" applyFont="1" applyFill="1" applyBorder="1" applyAlignment="1">
      <alignment horizontal="centerContinuous"/>
    </xf>
    <xf numFmtId="0" fontId="2" fillId="0" borderId="8" xfId="0" applyFont="1" applyBorder="1"/>
    <xf numFmtId="167" fontId="3" fillId="0" borderId="0" xfId="0" applyNumberFormat="1" applyFont="1" applyFill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67" fontId="2" fillId="0" borderId="0" xfId="0" applyNumberFormat="1" applyFont="1" applyBorder="1" applyAlignment="1">
      <alignment horizontal="centerContinuous"/>
    </xf>
    <xf numFmtId="0" fontId="3" fillId="0" borderId="8" xfId="0" applyFont="1" applyFill="1" applyBorder="1" applyAlignment="1">
      <alignment horizontal="center" vertical="center"/>
    </xf>
    <xf numFmtId="167" fontId="3" fillId="0" borderId="13" xfId="0" applyNumberFormat="1" applyFont="1" applyFill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167" fontId="3" fillId="0" borderId="13" xfId="0" applyNumberFormat="1" applyFont="1" applyBorder="1" applyAlignment="1">
      <alignment horizontal="centerContinuous"/>
    </xf>
    <xf numFmtId="0" fontId="3" fillId="0" borderId="9" xfId="0" applyFont="1" applyFill="1" applyBorder="1"/>
    <xf numFmtId="167" fontId="3" fillId="0" borderId="10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0" fontId="3" fillId="0" borderId="10" xfId="0" applyFont="1" applyFill="1" applyBorder="1"/>
    <xf numFmtId="167" fontId="3" fillId="0" borderId="13" xfId="0" applyNumberFormat="1" applyFont="1" applyFill="1" applyBorder="1" applyAlignment="1">
      <alignment horizontal="right"/>
    </xf>
    <xf numFmtId="170" fontId="3" fillId="0" borderId="17" xfId="4" applyNumberFormat="1" applyFont="1" applyBorder="1" applyAlignment="1">
      <alignment horizontal="center"/>
    </xf>
    <xf numFmtId="167" fontId="3" fillId="0" borderId="18" xfId="0" applyNumberFormat="1" applyFont="1" applyFill="1" applyBorder="1" applyAlignment="1">
      <alignment horizontal="right"/>
    </xf>
    <xf numFmtId="169" fontId="3" fillId="0" borderId="14" xfId="0" applyNumberFormat="1" applyFont="1" applyBorder="1" applyAlignment="1">
      <alignment horizontal="right"/>
    </xf>
    <xf numFmtId="170" fontId="3" fillId="0" borderId="15" xfId="4" applyNumberFormat="1" applyFont="1" applyBorder="1" applyAlignment="1">
      <alignment horizontal="center"/>
    </xf>
    <xf numFmtId="0" fontId="2" fillId="0" borderId="8" xfId="0" applyFont="1" applyFill="1" applyBorder="1"/>
    <xf numFmtId="167" fontId="2" fillId="0" borderId="12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>
      <alignment horizontal="center"/>
    </xf>
    <xf numFmtId="167" fontId="2" fillId="0" borderId="19" xfId="0" applyNumberFormat="1" applyFont="1" applyFill="1" applyBorder="1" applyAlignment="1">
      <alignment horizontal="right"/>
    </xf>
    <xf numFmtId="170" fontId="2" fillId="0" borderId="20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right"/>
    </xf>
    <xf numFmtId="170" fontId="2" fillId="0" borderId="21" xfId="0" applyNumberFormat="1" applyFont="1" applyFill="1" applyBorder="1" applyAlignment="1">
      <alignment horizontal="center"/>
    </xf>
    <xf numFmtId="0" fontId="3" fillId="0" borderId="22" xfId="0" applyFont="1" applyFill="1" applyBorder="1"/>
    <xf numFmtId="164" fontId="3" fillId="0" borderId="23" xfId="2" applyFont="1" applyFill="1" applyBorder="1" applyAlignment="1">
      <alignment horizontal="right"/>
    </xf>
    <xf numFmtId="170" fontId="3" fillId="0" borderId="24" xfId="0" applyNumberFormat="1" applyFont="1" applyFill="1" applyBorder="1" applyAlignment="1">
      <alignment horizontal="center"/>
    </xf>
    <xf numFmtId="164" fontId="3" fillId="0" borderId="25" xfId="2" applyFont="1" applyFill="1" applyBorder="1" applyAlignment="1">
      <alignment horizontal="right"/>
    </xf>
    <xf numFmtId="170" fontId="3" fillId="0" borderId="26" xfId="0" applyNumberFormat="1" applyFont="1" applyFill="1" applyBorder="1" applyAlignment="1">
      <alignment horizontal="center"/>
    </xf>
    <xf numFmtId="169" fontId="3" fillId="0" borderId="24" xfId="0" applyNumberFormat="1" applyFont="1" applyFill="1" applyBorder="1" applyAlignment="1">
      <alignment horizontal="right"/>
    </xf>
    <xf numFmtId="170" fontId="3" fillId="0" borderId="27" xfId="0" applyNumberFormat="1" applyFont="1" applyFill="1" applyBorder="1" applyAlignment="1">
      <alignment horizontal="center"/>
    </xf>
    <xf numFmtId="0" fontId="2" fillId="0" borderId="28" xfId="0" applyFont="1" applyFill="1" applyBorder="1"/>
    <xf numFmtId="167" fontId="2" fillId="0" borderId="29" xfId="0" applyNumberFormat="1" applyFont="1" applyFill="1" applyBorder="1" applyAlignment="1">
      <alignment horizontal="right"/>
    </xf>
    <xf numFmtId="170" fontId="2" fillId="0" borderId="30" xfId="0" applyNumberFormat="1" applyFont="1" applyFill="1" applyBorder="1" applyAlignment="1">
      <alignment horizontal="center"/>
    </xf>
    <xf numFmtId="167" fontId="2" fillId="0" borderId="31" xfId="0" applyNumberFormat="1" applyFont="1" applyFill="1" applyBorder="1" applyAlignment="1">
      <alignment horizontal="right"/>
    </xf>
    <xf numFmtId="170" fontId="2" fillId="0" borderId="32" xfId="0" applyNumberFormat="1" applyFont="1" applyFill="1" applyBorder="1" applyAlignment="1">
      <alignment horizontal="center"/>
    </xf>
    <xf numFmtId="169" fontId="2" fillId="0" borderId="30" xfId="0" applyNumberFormat="1" applyFont="1" applyFill="1" applyBorder="1" applyAlignment="1">
      <alignment horizontal="right"/>
    </xf>
    <xf numFmtId="170" fontId="2" fillId="0" borderId="33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left" indent="3"/>
    </xf>
    <xf numFmtId="167" fontId="17" fillId="0" borderId="12" xfId="0" applyNumberFormat="1" applyFont="1" applyFill="1" applyBorder="1" applyAlignment="1">
      <alignment horizontal="right"/>
    </xf>
    <xf numFmtId="167" fontId="17" fillId="0" borderId="19" xfId="0" applyNumberFormat="1" applyFont="1" applyFill="1" applyBorder="1" applyAlignment="1">
      <alignment horizontal="right"/>
    </xf>
    <xf numFmtId="169" fontId="17" fillId="0" borderId="0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3" fillId="0" borderId="10" xfId="0" quotePrefix="1" applyFont="1" applyFill="1" applyBorder="1" applyAlignment="1">
      <alignment horizontal="left"/>
    </xf>
    <xf numFmtId="167" fontId="3" fillId="0" borderId="13" xfId="0" quotePrefix="1" applyNumberFormat="1" applyFont="1" applyFill="1" applyBorder="1" applyAlignment="1">
      <alignment horizontal="right"/>
    </xf>
    <xf numFmtId="170" fontId="3" fillId="0" borderId="14" xfId="0" quotePrefix="1" applyNumberFormat="1" applyFont="1" applyFill="1" applyBorder="1" applyAlignment="1">
      <alignment horizontal="center"/>
    </xf>
    <xf numFmtId="167" fontId="3" fillId="0" borderId="18" xfId="0" quotePrefix="1" applyNumberFormat="1" applyFont="1" applyFill="1" applyBorder="1" applyAlignment="1">
      <alignment horizontal="right"/>
    </xf>
    <xf numFmtId="170" fontId="3" fillId="0" borderId="17" xfId="0" quotePrefix="1" applyNumberFormat="1" applyFont="1" applyFill="1" applyBorder="1" applyAlignment="1">
      <alignment horizontal="center"/>
    </xf>
    <xf numFmtId="169" fontId="3" fillId="0" borderId="14" xfId="0" quotePrefix="1" applyNumberFormat="1" applyFont="1" applyFill="1" applyBorder="1" applyAlignment="1">
      <alignment horizontal="right"/>
    </xf>
    <xf numFmtId="170" fontId="3" fillId="0" borderId="15" xfId="0" quotePrefix="1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170" fontId="3" fillId="0" borderId="14" xfId="0" applyNumberFormat="1" applyFont="1" applyFill="1" applyBorder="1" applyAlignment="1">
      <alignment horizontal="center"/>
    </xf>
    <xf numFmtId="170" fontId="3" fillId="0" borderId="17" xfId="0" applyNumberFormat="1" applyFont="1" applyFill="1" applyBorder="1" applyAlignment="1">
      <alignment horizontal="center"/>
    </xf>
    <xf numFmtId="169" fontId="3" fillId="0" borderId="14" xfId="0" applyNumberFormat="1" applyFont="1" applyFill="1" applyBorder="1" applyAlignment="1">
      <alignment horizontal="right"/>
    </xf>
    <xf numFmtId="170" fontId="3" fillId="0" borderId="15" xfId="0" applyNumberFormat="1" applyFont="1" applyFill="1" applyBorder="1" applyAlignment="1">
      <alignment horizontal="center"/>
    </xf>
    <xf numFmtId="170" fontId="2" fillId="5" borderId="14" xfId="4" applyNumberFormat="1" applyFont="1" applyFill="1" applyBorder="1" applyAlignment="1">
      <alignment horizontal="centerContinuous"/>
    </xf>
    <xf numFmtId="170" fontId="2" fillId="5" borderId="15" xfId="4" applyNumberFormat="1" applyFont="1" applyFill="1" applyBorder="1" applyAlignment="1">
      <alignment horizontal="centerContinuous"/>
    </xf>
    <xf numFmtId="170" fontId="2" fillId="0" borderId="0" xfId="4" applyNumberFormat="1" applyFont="1" applyBorder="1" applyAlignment="1">
      <alignment horizontal="centerContinuous"/>
    </xf>
    <xf numFmtId="170" fontId="3" fillId="0" borderId="15" xfId="4" applyNumberFormat="1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170" fontId="3" fillId="0" borderId="16" xfId="4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Fill="1"/>
    <xf numFmtId="170" fontId="2" fillId="0" borderId="0" xfId="4" applyNumberFormat="1" applyFont="1" applyAlignment="1">
      <alignment horizontal="center"/>
    </xf>
    <xf numFmtId="167" fontId="3" fillId="0" borderId="11" xfId="0" applyNumberFormat="1" applyFont="1" applyFill="1" applyBorder="1" applyAlignment="1"/>
    <xf numFmtId="167" fontId="2" fillId="0" borderId="11" xfId="0" applyNumberFormat="1" applyFont="1" applyFill="1" applyBorder="1" applyAlignment="1"/>
    <xf numFmtId="170" fontId="2" fillId="0" borderId="34" xfId="4" applyNumberFormat="1" applyFont="1" applyBorder="1" applyAlignment="1">
      <alignment horizontal="center"/>
    </xf>
    <xf numFmtId="167" fontId="2" fillId="0" borderId="35" xfId="0" applyNumberFormat="1" applyFont="1" applyFill="1" applyBorder="1" applyAlignment="1"/>
    <xf numFmtId="170" fontId="2" fillId="0" borderId="36" xfId="4" applyNumberFormat="1" applyFont="1" applyBorder="1" applyAlignment="1">
      <alignment horizontal="center"/>
    </xf>
    <xf numFmtId="0" fontId="2" fillId="0" borderId="0" xfId="0" applyFont="1" applyAlignment="1"/>
    <xf numFmtId="0" fontId="3" fillId="0" borderId="12" xfId="0" applyFont="1" applyBorder="1" applyAlignment="1"/>
    <xf numFmtId="0" fontId="2" fillId="0" borderId="12" xfId="0" applyFont="1" applyBorder="1" applyAlignment="1"/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21" xfId="0" applyFont="1" applyBorder="1" applyAlignment="1">
      <alignment horizontal="center"/>
    </xf>
    <xf numFmtId="167" fontId="2" fillId="0" borderId="12" xfId="0" applyNumberFormat="1" applyFont="1" applyFill="1" applyBorder="1" applyAlignment="1">
      <alignment horizontal="left" indent="1"/>
    </xf>
    <xf numFmtId="167" fontId="2" fillId="0" borderId="12" xfId="0" applyNumberFormat="1" applyFont="1" applyFill="1" applyBorder="1" applyAlignment="1"/>
    <xf numFmtId="170" fontId="2" fillId="0" borderId="20" xfId="4" applyNumberFormat="1" applyFont="1" applyBorder="1" applyAlignment="1">
      <alignment horizontal="center"/>
    </xf>
    <xf numFmtId="167" fontId="2" fillId="0" borderId="0" xfId="0" applyNumberFormat="1" applyFont="1" applyFill="1" applyBorder="1" applyAlignment="1"/>
    <xf numFmtId="170" fontId="2" fillId="0" borderId="21" xfId="4" applyNumberFormat="1" applyFont="1" applyBorder="1" applyAlignment="1">
      <alignment horizontal="center"/>
    </xf>
    <xf numFmtId="167" fontId="3" fillId="0" borderId="12" xfId="0" applyNumberFormat="1" applyFont="1" applyFill="1" applyBorder="1" applyAlignment="1">
      <alignment horizontal="left"/>
    </xf>
    <xf numFmtId="167" fontId="3" fillId="0" borderId="12" xfId="0" applyNumberFormat="1" applyFont="1" applyFill="1" applyBorder="1" applyAlignment="1"/>
    <xf numFmtId="170" fontId="3" fillId="0" borderId="20" xfId="4" applyNumberFormat="1" applyFont="1" applyBorder="1" applyAlignment="1">
      <alignment horizontal="center"/>
    </xf>
    <xf numFmtId="167" fontId="3" fillId="0" borderId="0" xfId="0" applyNumberFormat="1" applyFont="1" applyFill="1" applyBorder="1" applyAlignment="1"/>
    <xf numFmtId="170" fontId="3" fillId="0" borderId="21" xfId="4" applyNumberFormat="1" applyFont="1" applyBorder="1" applyAlignment="1">
      <alignment horizontal="center"/>
    </xf>
    <xf numFmtId="167" fontId="3" fillId="0" borderId="13" xfId="0" applyNumberFormat="1" applyFont="1" applyFill="1" applyBorder="1" applyAlignment="1"/>
    <xf numFmtId="167" fontId="3" fillId="0" borderId="14" xfId="0" applyNumberFormat="1" applyFont="1" applyFill="1" applyBorder="1" applyAlignment="1"/>
    <xf numFmtId="170" fontId="3" fillId="0" borderId="34" xfId="4" applyNumberFormat="1" applyFont="1" applyBorder="1" applyAlignment="1">
      <alignment horizontal="center"/>
    </xf>
    <xf numFmtId="167" fontId="3" fillId="0" borderId="35" xfId="0" applyNumberFormat="1" applyFont="1" applyFill="1" applyBorder="1" applyAlignment="1"/>
    <xf numFmtId="170" fontId="3" fillId="0" borderId="36" xfId="4" applyNumberFormat="1" applyFont="1" applyBorder="1" applyAlignment="1">
      <alignment horizontal="center"/>
    </xf>
    <xf numFmtId="167" fontId="3" fillId="5" borderId="13" xfId="0" applyNumberFormat="1" applyFont="1" applyFill="1" applyBorder="1" applyAlignment="1"/>
    <xf numFmtId="170" fontId="3" fillId="5" borderId="17" xfId="4" applyNumberFormat="1" applyFont="1" applyFill="1" applyBorder="1" applyAlignment="1">
      <alignment horizontal="center"/>
    </xf>
    <xf numFmtId="167" fontId="3" fillId="5" borderId="14" xfId="0" applyNumberFormat="1" applyFont="1" applyFill="1" applyBorder="1" applyAlignment="1"/>
    <xf numFmtId="170" fontId="3" fillId="5" borderId="15" xfId="4" applyNumberFormat="1" applyFont="1" applyFill="1" applyBorder="1" applyAlignment="1">
      <alignment horizontal="center"/>
    </xf>
    <xf numFmtId="170" fontId="3" fillId="0" borderId="17" xfId="4" applyNumberFormat="1" applyFont="1" applyFill="1" applyBorder="1" applyAlignment="1">
      <alignment horizontal="center"/>
    </xf>
    <xf numFmtId="170" fontId="3" fillId="0" borderId="15" xfId="4" applyNumberFormat="1" applyFont="1" applyFill="1" applyBorder="1" applyAlignment="1">
      <alignment horizontal="center"/>
    </xf>
    <xf numFmtId="0" fontId="2" fillId="0" borderId="0" xfId="0" applyFont="1" applyFill="1" applyAlignment="1"/>
    <xf numFmtId="167" fontId="3" fillId="0" borderId="13" xfId="0" applyNumberFormat="1" applyFont="1" applyBorder="1" applyAlignment="1"/>
    <xf numFmtId="167" fontId="3" fillId="0" borderId="14" xfId="0" applyNumberFormat="1" applyFont="1" applyBorder="1" applyAlignment="1"/>
    <xf numFmtId="167" fontId="2" fillId="0" borderId="0" xfId="0" applyNumberFormat="1" applyFont="1" applyAlignment="1"/>
    <xf numFmtId="0" fontId="15" fillId="4" borderId="0" xfId="0" applyFont="1" applyFill="1" applyAlignment="1">
      <alignment horizontal="centerContinuous"/>
    </xf>
    <xf numFmtId="166" fontId="2" fillId="3" borderId="9" xfId="0" applyNumberFormat="1" applyFont="1" applyFill="1" applyBorder="1" applyAlignment="1">
      <alignment horizontal="center" vertical="center" wrapText="1"/>
    </xf>
    <xf numFmtId="49" fontId="3" fillId="0" borderId="0" xfId="2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2" applyFont="1" applyBorder="1" applyAlignment="1" applyProtection="1">
      <alignment horizontal="center" vertical="center" wrapText="1"/>
      <protection locked="0"/>
    </xf>
    <xf numFmtId="164" fontId="14" fillId="0" borderId="0" xfId="2" applyFont="1" applyProtection="1">
      <protection locked="0"/>
    </xf>
    <xf numFmtId="164" fontId="7" fillId="0" borderId="0" xfId="2" applyFont="1" applyFill="1" applyBorder="1" applyAlignment="1" applyProtection="1">
      <alignment horizontal="center" vertical="center" wrapText="1"/>
      <protection locked="0"/>
    </xf>
    <xf numFmtId="164" fontId="7" fillId="0" borderId="0" xfId="2" applyFont="1" applyProtection="1">
      <protection locked="0"/>
    </xf>
    <xf numFmtId="164" fontId="7" fillId="0" borderId="0" xfId="2" applyFont="1" applyFill="1" applyProtection="1">
      <protection locked="0"/>
    </xf>
    <xf numFmtId="164" fontId="10" fillId="0" borderId="0" xfId="2" applyFont="1" applyProtection="1">
      <protection locked="0"/>
    </xf>
    <xf numFmtId="164" fontId="10" fillId="0" borderId="0" xfId="2" applyFont="1" applyFill="1" applyProtection="1">
      <protection locked="0"/>
    </xf>
    <xf numFmtId="164" fontId="2" fillId="0" borderId="35" xfId="2" applyFont="1" applyBorder="1" applyProtection="1">
      <protection locked="0"/>
    </xf>
    <xf numFmtId="164" fontId="9" fillId="0" borderId="0" xfId="2" applyFont="1" applyBorder="1" applyProtection="1">
      <protection locked="0"/>
    </xf>
    <xf numFmtId="164" fontId="9" fillId="0" borderId="14" xfId="2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4" fontId="0" fillId="0" borderId="0" xfId="0" applyNumberFormat="1"/>
    <xf numFmtId="164" fontId="9" fillId="0" borderId="0" xfId="2" applyFont="1" applyFill="1"/>
    <xf numFmtId="164" fontId="14" fillId="0" borderId="0" xfId="2" applyFont="1" applyFill="1" applyProtection="1">
      <protection locked="0"/>
    </xf>
    <xf numFmtId="1" fontId="2" fillId="0" borderId="0" xfId="2" applyNumberFormat="1" applyFont="1"/>
    <xf numFmtId="168" fontId="9" fillId="0" borderId="14" xfId="2" applyNumberFormat="1" applyFont="1" applyBorder="1" applyProtection="1">
      <protection locked="0"/>
    </xf>
    <xf numFmtId="0" fontId="2" fillId="0" borderId="12" xfId="0" applyFont="1" applyFill="1" applyBorder="1" applyAlignment="1"/>
    <xf numFmtId="49" fontId="11" fillId="6" borderId="0" xfId="1" applyNumberFormat="1" applyFont="1" applyFill="1" applyBorder="1" applyAlignment="1" applyProtection="1">
      <alignment horizontal="left" vertical="top" indent="1"/>
      <protection locked="0"/>
    </xf>
    <xf numFmtId="49" fontId="9" fillId="0" borderId="0" xfId="0" applyNumberFormat="1" applyFont="1"/>
    <xf numFmtId="0" fontId="18" fillId="0" borderId="0" xfId="0" applyFont="1"/>
    <xf numFmtId="49" fontId="9" fillId="0" borderId="0" xfId="2" applyNumberFormat="1" applyFont="1"/>
    <xf numFmtId="0" fontId="9" fillId="0" borderId="0" xfId="0" applyFont="1" applyFill="1"/>
    <xf numFmtId="164" fontId="9" fillId="0" borderId="0" xfId="0" applyNumberFormat="1" applyFont="1"/>
    <xf numFmtId="164" fontId="2" fillId="0" borderId="0" xfId="2" applyFont="1" applyFill="1" applyProtection="1">
      <protection locked="0"/>
    </xf>
    <xf numFmtId="168" fontId="2" fillId="0" borderId="35" xfId="2" applyNumberFormat="1" applyFont="1" applyBorder="1" applyProtection="1">
      <protection locked="0"/>
    </xf>
    <xf numFmtId="168" fontId="9" fillId="0" borderId="0" xfId="2" applyNumberFormat="1" applyFont="1" applyBorder="1" applyProtection="1">
      <protection locked="0"/>
    </xf>
    <xf numFmtId="164" fontId="2" fillId="0" borderId="35" xfId="2" applyNumberFormat="1" applyFont="1" applyBorder="1" applyProtection="1">
      <protection locked="0"/>
    </xf>
    <xf numFmtId="0" fontId="1" fillId="0" borderId="0" xfId="0" applyFont="1"/>
    <xf numFmtId="167" fontId="3" fillId="0" borderId="0" xfId="0" applyNumberFormat="1" applyFont="1" applyFill="1" applyBorder="1" applyAlignment="1">
      <alignment horizontal="left"/>
    </xf>
    <xf numFmtId="0" fontId="3" fillId="4" borderId="0" xfId="0" applyFont="1" applyFill="1" applyAlignment="1">
      <alignment horizontal="centerContinuous"/>
    </xf>
    <xf numFmtId="164" fontId="7" fillId="4" borderId="0" xfId="2" applyFont="1" applyFill="1" applyProtection="1">
      <protection locked="0"/>
    </xf>
    <xf numFmtId="164" fontId="14" fillId="4" borderId="0" xfId="2" applyFont="1" applyFill="1" applyProtection="1">
      <protection locked="0"/>
    </xf>
    <xf numFmtId="0" fontId="2" fillId="4" borderId="0" xfId="0" applyFont="1" applyFill="1" applyBorder="1"/>
    <xf numFmtId="164" fontId="2" fillId="0" borderId="35" xfId="2" applyFont="1" applyFill="1" applyBorder="1" applyProtection="1">
      <protection locked="0"/>
    </xf>
    <xf numFmtId="164" fontId="9" fillId="0" borderId="0" xfId="2" applyFont="1" applyFill="1" applyBorder="1" applyProtection="1">
      <protection locked="0"/>
    </xf>
    <xf numFmtId="164" fontId="9" fillId="0" borderId="14" xfId="2" applyFont="1" applyFill="1" applyBorder="1" applyProtection="1">
      <protection locked="0"/>
    </xf>
    <xf numFmtId="3" fontId="6" fillId="4" borderId="0" xfId="2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Continuous"/>
    </xf>
    <xf numFmtId="0" fontId="0" fillId="0" borderId="0" xfId="0" applyFill="1"/>
    <xf numFmtId="0" fontId="20" fillId="0" borderId="0" xfId="0" applyFont="1"/>
    <xf numFmtId="17" fontId="20" fillId="0" borderId="0" xfId="0" applyNumberFormat="1" applyFont="1" applyFill="1" applyBorder="1" applyAlignment="1">
      <alignment horizontal="center"/>
    </xf>
    <xf numFmtId="164" fontId="15" fillId="7" borderId="0" xfId="2" applyFont="1" applyFill="1"/>
    <xf numFmtId="164" fontId="0" fillId="0" borderId="0" xfId="2" applyFont="1" applyFill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right"/>
    </xf>
    <xf numFmtId="164" fontId="14" fillId="0" borderId="0" xfId="2" applyFont="1" applyFill="1"/>
    <xf numFmtId="0" fontId="14" fillId="0" borderId="0" xfId="0" applyFont="1" applyFill="1"/>
    <xf numFmtId="164" fontId="14" fillId="0" borderId="0" xfId="0" applyNumberFormat="1" applyFont="1" applyFill="1"/>
    <xf numFmtId="0" fontId="25" fillId="7" borderId="0" xfId="0" applyFont="1" applyFill="1"/>
    <xf numFmtId="165" fontId="2" fillId="0" borderId="20" xfId="1" applyFont="1" applyBorder="1" applyAlignment="1">
      <alignment horizontal="center"/>
    </xf>
  </cellXfs>
  <cellStyles count="5">
    <cellStyle name="Migliaia" xfId="1" builtinId="3"/>
    <cellStyle name="Migliaia [0]" xfId="2" builtinId="6"/>
    <cellStyle name="Normal_CAPEX (2)" xfId="3" xr:uid="{00000000-0005-0000-0000-000002000000}"/>
    <cellStyle name="Normale" xfId="0" builtinId="0"/>
    <cellStyle name="Percentuale" xfId="4" builtinId="5"/>
  </cellStyles>
  <dxfs count="1">
    <dxf>
      <font>
        <condense val="0"/>
        <extend val="0"/>
        <color indexed="10"/>
      </font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1016000</xdr:colOff>
      <xdr:row>4</xdr:row>
      <xdr:rowOff>6350</xdr:rowOff>
    </xdr:to>
    <xdr:pic>
      <xdr:nvPicPr>
        <xdr:cNvPr id="4137" name="Picture 41" descr="Logo esteso bianc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56A096-CA6D-4219-866E-7628D6D3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063750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6:E619"/>
  <sheetViews>
    <sheetView topLeftCell="A7" zoomScale="130" zoomScaleNormal="130" workbookViewId="0">
      <selection activeCell="E16" sqref="E16"/>
    </sheetView>
  </sheetViews>
  <sheetFormatPr defaultColWidth="9.1796875" defaultRowHeight="12.5" x14ac:dyDescent="0.25"/>
  <cols>
    <col min="1" max="1" width="15.26953125" customWidth="1"/>
    <col min="2" max="2" width="37.54296875" bestFit="1" customWidth="1"/>
    <col min="3" max="3" width="14.26953125" customWidth="1"/>
    <col min="4" max="4" width="1.81640625" customWidth="1"/>
    <col min="5" max="5" width="8.1796875" customWidth="1"/>
  </cols>
  <sheetData>
    <row r="6" spans="1:5" x14ac:dyDescent="0.25">
      <c r="A6" t="s">
        <v>814</v>
      </c>
    </row>
    <row r="7" spans="1:5" x14ac:dyDescent="0.25">
      <c r="A7" t="s">
        <v>815</v>
      </c>
    </row>
    <row r="9" spans="1:5" x14ac:dyDescent="0.25">
      <c r="A9" t="s">
        <v>816</v>
      </c>
    </row>
    <row r="10" spans="1:5" x14ac:dyDescent="0.25">
      <c r="A10" t="s">
        <v>817</v>
      </c>
    </row>
    <row r="11" spans="1:5" x14ac:dyDescent="0.25">
      <c r="A11" t="s">
        <v>818</v>
      </c>
    </row>
    <row r="12" spans="1:5" x14ac:dyDescent="0.25">
      <c r="A12" t="s">
        <v>817</v>
      </c>
    </row>
    <row r="13" spans="1:5" x14ac:dyDescent="0.25">
      <c r="A13" t="s">
        <v>819</v>
      </c>
    </row>
    <row r="14" spans="1:5" x14ac:dyDescent="0.25">
      <c r="A14" t="s">
        <v>817</v>
      </c>
    </row>
    <row r="15" spans="1:5" x14ac:dyDescent="0.25">
      <c r="A15" t="s">
        <v>820</v>
      </c>
    </row>
    <row r="16" spans="1:5" x14ac:dyDescent="0.25">
      <c r="A16">
        <v>11110</v>
      </c>
      <c r="B16" t="s">
        <v>821</v>
      </c>
      <c r="C16" s="199">
        <v>10273.67</v>
      </c>
      <c r="E16">
        <f>IF(A16&lt;&gt;"",VLOOKUP(A16,Pdc!A:A,1,FALSE),"")</f>
        <v>11110</v>
      </c>
    </row>
    <row r="17" spans="1:5" x14ac:dyDescent="0.25">
      <c r="A17">
        <v>11111</v>
      </c>
      <c r="B17" t="s">
        <v>822</v>
      </c>
      <c r="C17">
        <v>423.66</v>
      </c>
      <c r="E17">
        <f>IF(B17&lt;&gt;"",VLOOKUP(A17,Pdc!A:A,1,FALSE),"")</f>
        <v>11111</v>
      </c>
    </row>
    <row r="18" spans="1:5" x14ac:dyDescent="0.25">
      <c r="A18">
        <v>11112</v>
      </c>
      <c r="B18" t="s">
        <v>823</v>
      </c>
      <c r="C18" s="199">
        <v>4103514.68</v>
      </c>
      <c r="E18">
        <f>IF(B18&lt;&gt;"",VLOOKUP(A18,Pdc!A:A,1,FALSE),"")</f>
        <v>11112</v>
      </c>
    </row>
    <row r="19" spans="1:5" x14ac:dyDescent="0.25">
      <c r="A19">
        <v>11113</v>
      </c>
      <c r="B19" t="s">
        <v>1280</v>
      </c>
      <c r="C19" s="199">
        <v>25967.75</v>
      </c>
      <c r="E19">
        <f>IF(B19&lt;&gt;"",VLOOKUP(A19,Pdc!A:A,1,FALSE),"")</f>
        <v>11113</v>
      </c>
    </row>
    <row r="20" spans="1:5" x14ac:dyDescent="0.25">
      <c r="C20" s="199">
        <v>4140179.76</v>
      </c>
      <c r="E20" t="str">
        <f>IF(B20&lt;&gt;"",VLOOKUP(A20,Pdc!A:A,1,FALSE),"")</f>
        <v/>
      </c>
    </row>
    <row r="21" spans="1:5" x14ac:dyDescent="0.25">
      <c r="A21" t="s">
        <v>867</v>
      </c>
      <c r="E21" t="str">
        <f>IF(B21&lt;&gt;"",VLOOKUP(A21,Pdc!A:A,1,FALSE),"")</f>
        <v/>
      </c>
    </row>
    <row r="22" spans="1:5" x14ac:dyDescent="0.25">
      <c r="A22">
        <v>11310</v>
      </c>
      <c r="B22" t="s">
        <v>208</v>
      </c>
      <c r="C22" s="199">
        <v>2026069.57</v>
      </c>
      <c r="E22">
        <f>IF(B22&lt;&gt;"",VLOOKUP(A22,Pdc!A:A,1,FALSE),"")</f>
        <v>11310</v>
      </c>
    </row>
    <row r="23" spans="1:5" x14ac:dyDescent="0.25">
      <c r="A23">
        <v>11320</v>
      </c>
      <c r="B23" t="s">
        <v>1268</v>
      </c>
      <c r="C23" s="199">
        <v>92314.63</v>
      </c>
      <c r="E23">
        <f>IF(B23&lt;&gt;"",VLOOKUP(A23,Pdc!A:A,1,FALSE),"")</f>
        <v>11320</v>
      </c>
    </row>
    <row r="24" spans="1:5" x14ac:dyDescent="0.25">
      <c r="C24" s="199">
        <v>2118384.2000000002</v>
      </c>
      <c r="E24" t="str">
        <f>IF(B24&lt;&gt;"",VLOOKUP(A24,Pdc!A:A,1,FALSE),"")</f>
        <v/>
      </c>
    </row>
    <row r="25" spans="1:5" x14ac:dyDescent="0.25">
      <c r="A25" t="s">
        <v>868</v>
      </c>
      <c r="E25" t="str">
        <f>IF(B25&lt;&gt;"",VLOOKUP(A25,Pdc!A:A,1,FALSE),"")</f>
        <v/>
      </c>
    </row>
    <row r="26" spans="1:5" x14ac:dyDescent="0.25">
      <c r="A26">
        <v>11410</v>
      </c>
      <c r="B26" t="s">
        <v>869</v>
      </c>
      <c r="C26" s="199">
        <v>9820.19</v>
      </c>
      <c r="E26">
        <f>IF(B26&lt;&gt;"",VLOOKUP(A26,Pdc!A:A,1,FALSE),"")</f>
        <v>11410</v>
      </c>
    </row>
    <row r="27" spans="1:5" x14ac:dyDescent="0.25">
      <c r="C27" s="199">
        <v>9820.19</v>
      </c>
      <c r="E27" t="str">
        <f>IF(B27&lt;&gt;"",VLOOKUP(A27,Pdc!A:A,1,FALSE),"")</f>
        <v/>
      </c>
    </row>
    <row r="28" spans="1:5" x14ac:dyDescent="0.25">
      <c r="A28" t="s">
        <v>870</v>
      </c>
      <c r="E28" t="str">
        <f>IF(B28&lt;&gt;"",VLOOKUP(A28,Pdc!A:A,1,FALSE),"")</f>
        <v/>
      </c>
    </row>
    <row r="29" spans="1:5" x14ac:dyDescent="0.25">
      <c r="A29">
        <v>11510</v>
      </c>
      <c r="B29" t="s">
        <v>871</v>
      </c>
      <c r="C29" s="199">
        <v>161963.53</v>
      </c>
      <c r="E29">
        <f>IF(B29&lt;&gt;"",VLOOKUP(A29,Pdc!A:A,1,FALSE),"")</f>
        <v>11510</v>
      </c>
    </row>
    <row r="30" spans="1:5" x14ac:dyDescent="0.25">
      <c r="A30">
        <v>11511</v>
      </c>
      <c r="B30" t="s">
        <v>828</v>
      </c>
      <c r="C30" s="199">
        <v>663686.69999999995</v>
      </c>
      <c r="E30">
        <f>IF(B30&lt;&gt;"",VLOOKUP(A30,Pdc!A:A,1,FALSE),"")</f>
        <v>11511</v>
      </c>
    </row>
    <row r="31" spans="1:5" x14ac:dyDescent="0.25">
      <c r="A31">
        <v>11512</v>
      </c>
      <c r="B31" t="s">
        <v>827</v>
      </c>
      <c r="C31" s="199">
        <v>88301.27</v>
      </c>
      <c r="E31">
        <f>IF(B31&lt;&gt;"",VLOOKUP(A31,Pdc!A:A,1,FALSE),"")</f>
        <v>11512</v>
      </c>
    </row>
    <row r="32" spans="1:5" x14ac:dyDescent="0.25">
      <c r="A32">
        <v>11513</v>
      </c>
      <c r="B32" t="s">
        <v>825</v>
      </c>
      <c r="C32" s="199">
        <v>122287.99</v>
      </c>
      <c r="E32">
        <f>IF(B32&lt;&gt;"",VLOOKUP(A32,Pdc!A:A,1,FALSE),"")</f>
        <v>11513</v>
      </c>
    </row>
    <row r="33" spans="1:5" x14ac:dyDescent="0.25">
      <c r="C33" s="199">
        <v>1036239.49</v>
      </c>
      <c r="E33" t="str">
        <f>IF(B33&lt;&gt;"",VLOOKUP(A33,Pdc!A:A,1,FALSE),"")</f>
        <v/>
      </c>
    </row>
    <row r="34" spans="1:5" x14ac:dyDescent="0.25">
      <c r="A34" t="s">
        <v>872</v>
      </c>
      <c r="E34" t="str">
        <f>IF(B34&lt;&gt;"",VLOOKUP(A34,Pdc!A:A,1,FALSE),"")</f>
        <v/>
      </c>
    </row>
    <row r="35" spans="1:5" x14ac:dyDescent="0.25">
      <c r="A35">
        <v>11610</v>
      </c>
      <c r="B35" t="s">
        <v>873</v>
      </c>
      <c r="C35" s="199">
        <v>409598</v>
      </c>
      <c r="E35">
        <f>IF(B35&lt;&gt;"",VLOOKUP(A35,Pdc!A:A,1,FALSE),"")</f>
        <v>11610</v>
      </c>
    </row>
    <row r="36" spans="1:5" x14ac:dyDescent="0.25">
      <c r="C36" s="199">
        <v>409598</v>
      </c>
      <c r="E36" t="str">
        <f>IF(B36&lt;&gt;"",VLOOKUP(A36,Pdc!A:A,1,FALSE),"")</f>
        <v/>
      </c>
    </row>
    <row r="37" spans="1:5" x14ac:dyDescent="0.25">
      <c r="A37" t="s">
        <v>874</v>
      </c>
      <c r="E37" t="str">
        <f>IF(B37&lt;&gt;"",VLOOKUP(A37,Pdc!A:A,1,FALSE),"")</f>
        <v/>
      </c>
    </row>
    <row r="38" spans="1:5" x14ac:dyDescent="0.25">
      <c r="A38">
        <v>11710</v>
      </c>
      <c r="B38" t="s">
        <v>875</v>
      </c>
      <c r="C38" s="199">
        <v>198612.36</v>
      </c>
      <c r="E38">
        <f>IF(B38&lt;&gt;"",VLOOKUP(A38,Pdc!A:A,1,FALSE),"")</f>
        <v>11710</v>
      </c>
    </row>
    <row r="39" spans="1:5" x14ac:dyDescent="0.25">
      <c r="A39">
        <v>11711</v>
      </c>
      <c r="B39" t="s">
        <v>1182</v>
      </c>
      <c r="C39" s="199">
        <v>65494.65</v>
      </c>
      <c r="E39">
        <f>IF(B39&lt;&gt;"",VLOOKUP(A39,Pdc!A:A,1,FALSE),"")</f>
        <v>11711</v>
      </c>
    </row>
    <row r="40" spans="1:5" x14ac:dyDescent="0.25">
      <c r="A40">
        <v>11713</v>
      </c>
      <c r="B40" t="s">
        <v>876</v>
      </c>
      <c r="C40" s="199">
        <v>442367.17</v>
      </c>
      <c r="E40">
        <f>IF(B40&lt;&gt;"",VLOOKUP(A40,Pdc!A:A,1,FALSE),"")</f>
        <v>11713</v>
      </c>
    </row>
    <row r="41" spans="1:5" x14ac:dyDescent="0.25">
      <c r="A41">
        <v>11714</v>
      </c>
      <c r="B41" t="s">
        <v>877</v>
      </c>
      <c r="C41" s="199">
        <v>29738.27</v>
      </c>
      <c r="E41">
        <f>IF(B41&lt;&gt;"",VLOOKUP(A41,Pdc!A:A,1,FALSE),"")</f>
        <v>11714</v>
      </c>
    </row>
    <row r="42" spans="1:5" x14ac:dyDescent="0.25">
      <c r="A42">
        <v>11715</v>
      </c>
      <c r="B42" t="s">
        <v>829</v>
      </c>
      <c r="C42" s="199">
        <v>34332.699999999997</v>
      </c>
      <c r="E42">
        <f>IF(B42&lt;&gt;"",VLOOKUP(A42,Pdc!A:A,1,FALSE),"")</f>
        <v>11715</v>
      </c>
    </row>
    <row r="43" spans="1:5" x14ac:dyDescent="0.25">
      <c r="A43">
        <v>11716</v>
      </c>
      <c r="B43" t="s">
        <v>853</v>
      </c>
      <c r="C43" s="199">
        <v>227603.19</v>
      </c>
      <c r="E43">
        <f>IF(B43&lt;&gt;"",VLOOKUP(A43,Pdc!A:A,1,FALSE),"")</f>
        <v>11716</v>
      </c>
    </row>
    <row r="44" spans="1:5" x14ac:dyDescent="0.25">
      <c r="A44">
        <v>11717</v>
      </c>
      <c r="B44" t="s">
        <v>1208</v>
      </c>
      <c r="C44" s="199">
        <v>523642.78</v>
      </c>
      <c r="E44">
        <f>IF(B44&lt;&gt;"",VLOOKUP(A44,Pdc!A:A,1,FALSE),"")</f>
        <v>11717</v>
      </c>
    </row>
    <row r="45" spans="1:5" x14ac:dyDescent="0.25">
      <c r="C45" s="199">
        <v>1521791.12</v>
      </c>
      <c r="E45" t="str">
        <f>IF(B45&lt;&gt;"",VLOOKUP(A45,Pdc!A:A,1,FALSE),"")</f>
        <v/>
      </c>
    </row>
    <row r="46" spans="1:5" x14ac:dyDescent="0.25">
      <c r="A46" t="s">
        <v>878</v>
      </c>
      <c r="C46" s="199">
        <v>9236012.7599999998</v>
      </c>
      <c r="E46" t="str">
        <f>IF(B46&lt;&gt;"",VLOOKUP(A46,Pdc!A:A,1,FALSE),"")</f>
        <v/>
      </c>
    </row>
    <row r="47" spans="1:5" x14ac:dyDescent="0.25">
      <c r="A47" t="s">
        <v>817</v>
      </c>
      <c r="E47" t="str">
        <f>IF(B47&lt;&gt;"",VLOOKUP(A47,Pdc!A:A,1,FALSE),"")</f>
        <v/>
      </c>
    </row>
    <row r="48" spans="1:5" x14ac:dyDescent="0.25">
      <c r="E48" t="str">
        <f>IF(B48&lt;&gt;"",VLOOKUP(A48,Pdc!A:A,1,FALSE),"")</f>
        <v/>
      </c>
    </row>
    <row r="49" spans="1:5" x14ac:dyDescent="0.25">
      <c r="A49" t="s">
        <v>879</v>
      </c>
      <c r="E49" t="str">
        <f>IF(B49&lt;&gt;"",VLOOKUP(A49,Pdc!A:A,1,FALSE),"")</f>
        <v/>
      </c>
    </row>
    <row r="50" spans="1:5" x14ac:dyDescent="0.25">
      <c r="A50" t="s">
        <v>817</v>
      </c>
      <c r="E50" t="str">
        <f>IF(B50&lt;&gt;"",VLOOKUP(A50,Pdc!A:A,1,FALSE),"")</f>
        <v/>
      </c>
    </row>
    <row r="51" spans="1:5" x14ac:dyDescent="0.25">
      <c r="A51" t="s">
        <v>880</v>
      </c>
      <c r="E51" t="str">
        <f>IF(B51&lt;&gt;"",VLOOKUP(A51,Pdc!A:A,1,FALSE),"")</f>
        <v/>
      </c>
    </row>
    <row r="52" spans="1:5" x14ac:dyDescent="0.25">
      <c r="A52">
        <v>12100</v>
      </c>
      <c r="B52" t="s">
        <v>881</v>
      </c>
      <c r="C52" s="199">
        <v>20062056.870000001</v>
      </c>
      <c r="E52">
        <f>IF(B52&lt;&gt;"",VLOOKUP(A52,Pdc!A:A,1,FALSE),"")</f>
        <v>12100</v>
      </c>
    </row>
    <row r="53" spans="1:5" x14ac:dyDescent="0.25">
      <c r="A53">
        <v>12110</v>
      </c>
      <c r="B53" t="s">
        <v>882</v>
      </c>
      <c r="C53" s="199">
        <v>-1095250.1499999999</v>
      </c>
      <c r="E53">
        <f>IF(B53&lt;&gt;"",VLOOKUP(A53,Pdc!A:A,1,FALSE),"")</f>
        <v>12110</v>
      </c>
    </row>
    <row r="54" spans="1:5" x14ac:dyDescent="0.25">
      <c r="A54">
        <v>12120</v>
      </c>
      <c r="B54" t="s">
        <v>883</v>
      </c>
      <c r="C54" s="199">
        <v>8874856.0899999999</v>
      </c>
      <c r="E54">
        <f>IF(B54&lt;&gt;"",VLOOKUP(A54,Pdc!A:A,1,FALSE),"")</f>
        <v>12120</v>
      </c>
    </row>
    <row r="55" spans="1:5" x14ac:dyDescent="0.25">
      <c r="A55">
        <v>12130</v>
      </c>
      <c r="B55" t="s">
        <v>884</v>
      </c>
      <c r="C55" s="199">
        <v>-506026.79</v>
      </c>
      <c r="E55">
        <f>IF(B55&lt;&gt;"",VLOOKUP(A55,Pdc!A:A,1,FALSE),"")</f>
        <v>12130</v>
      </c>
    </row>
    <row r="56" spans="1:5" x14ac:dyDescent="0.25">
      <c r="C56" s="199">
        <v>27335636.02</v>
      </c>
      <c r="E56" t="str">
        <f>IF(B56&lt;&gt;"",VLOOKUP(A56,Pdc!A:A,1,FALSE),"")</f>
        <v/>
      </c>
    </row>
    <row r="57" spans="1:5" x14ac:dyDescent="0.25">
      <c r="A57" t="s">
        <v>885</v>
      </c>
      <c r="E57" t="str">
        <f>IF(B57&lt;&gt;"",VLOOKUP(A57,Pdc!A:A,1,FALSE),"")</f>
        <v/>
      </c>
    </row>
    <row r="58" spans="1:5" x14ac:dyDescent="0.25">
      <c r="A58">
        <v>12210</v>
      </c>
      <c r="B58" t="s">
        <v>886</v>
      </c>
      <c r="C58" s="199">
        <v>15192267.550000001</v>
      </c>
      <c r="E58">
        <f>IF(B58&lt;&gt;"",VLOOKUP(A58,Pdc!A:A,1,FALSE),"")</f>
        <v>12210</v>
      </c>
    </row>
    <row r="59" spans="1:5" x14ac:dyDescent="0.25">
      <c r="A59">
        <v>12211</v>
      </c>
      <c r="B59" t="s">
        <v>887</v>
      </c>
      <c r="C59" s="199">
        <v>-7069474.1900000004</v>
      </c>
      <c r="E59">
        <f>IF(B59&lt;&gt;"",VLOOKUP(A59,Pdc!A:A,1,FALSE),"")</f>
        <v>12211</v>
      </c>
    </row>
    <row r="60" spans="1:5" x14ac:dyDescent="0.25">
      <c r="A60">
        <v>12212</v>
      </c>
      <c r="B60" t="s">
        <v>888</v>
      </c>
      <c r="C60" s="199">
        <v>4874529.87</v>
      </c>
      <c r="E60">
        <f>IF(B60&lt;&gt;"",VLOOKUP(A60,Pdc!A:A,1,FALSE),"")</f>
        <v>12212</v>
      </c>
    </row>
    <row r="61" spans="1:5" x14ac:dyDescent="0.25">
      <c r="A61">
        <v>12213</v>
      </c>
      <c r="B61" t="s">
        <v>887</v>
      </c>
      <c r="C61" s="199">
        <v>-2437694.5499999998</v>
      </c>
      <c r="E61">
        <f>IF(B61&lt;&gt;"",VLOOKUP(A61,Pdc!A:A,1,FALSE),"")</f>
        <v>12213</v>
      </c>
    </row>
    <row r="62" spans="1:5" x14ac:dyDescent="0.25">
      <c r="C62" s="199">
        <v>10559628.68</v>
      </c>
      <c r="E62" t="str">
        <f>IF(B62&lt;&gt;"",VLOOKUP(A62,Pdc!A:A,1,FALSE),"")</f>
        <v/>
      </c>
    </row>
    <row r="63" spans="1:5" x14ac:dyDescent="0.25">
      <c r="A63" t="s">
        <v>889</v>
      </c>
      <c r="E63" t="str">
        <f>IF(B63&lt;&gt;"",VLOOKUP(A63,Pdc!A:A,1,FALSE),"")</f>
        <v/>
      </c>
    </row>
    <row r="64" spans="1:5" x14ac:dyDescent="0.25">
      <c r="A64">
        <v>12310</v>
      </c>
      <c r="B64" t="s">
        <v>890</v>
      </c>
      <c r="C64" s="199">
        <v>2255877.27</v>
      </c>
      <c r="E64">
        <f>IF(B64&lt;&gt;"",VLOOKUP(A64,Pdc!A:A,1,FALSE),"")</f>
        <v>12310</v>
      </c>
    </row>
    <row r="65" spans="1:5" x14ac:dyDescent="0.25">
      <c r="A65">
        <v>12311</v>
      </c>
      <c r="B65" t="s">
        <v>891</v>
      </c>
      <c r="C65" s="199">
        <v>-535766.85</v>
      </c>
      <c r="E65">
        <f>IF(B65&lt;&gt;"",VLOOKUP(A65,Pdc!A:A,1,FALSE),"")</f>
        <v>12311</v>
      </c>
    </row>
    <row r="66" spans="1:5" x14ac:dyDescent="0.25">
      <c r="A66">
        <v>12312</v>
      </c>
      <c r="B66" t="s">
        <v>902</v>
      </c>
      <c r="C66">
        <v>-20.66</v>
      </c>
      <c r="E66">
        <f>IF(B66&lt;&gt;"",VLOOKUP(A66,Pdc!A:A,1,FALSE),"")</f>
        <v>12312</v>
      </c>
    </row>
    <row r="67" spans="1:5" x14ac:dyDescent="0.25">
      <c r="A67">
        <v>12313</v>
      </c>
      <c r="B67" t="s">
        <v>903</v>
      </c>
      <c r="C67" s="199">
        <v>79462.320000000007</v>
      </c>
      <c r="E67">
        <f>IF(B67&lt;&gt;"",VLOOKUP(A67,Pdc!A:A,1,FALSE),"")</f>
        <v>12313</v>
      </c>
    </row>
    <row r="68" spans="1:5" x14ac:dyDescent="0.25">
      <c r="A68">
        <v>12314</v>
      </c>
      <c r="B68" t="s">
        <v>904</v>
      </c>
      <c r="C68" s="199">
        <v>-55812.38</v>
      </c>
      <c r="E68">
        <f>IF(B68&lt;&gt;"",VLOOKUP(A68,Pdc!A:A,1,FALSE),"")</f>
        <v>12314</v>
      </c>
    </row>
    <row r="69" spans="1:5" x14ac:dyDescent="0.25">
      <c r="A69">
        <v>12315</v>
      </c>
      <c r="B69" t="s">
        <v>858</v>
      </c>
      <c r="C69" s="199">
        <v>1777540.88</v>
      </c>
      <c r="E69">
        <f>IF(B69&lt;&gt;"",VLOOKUP(A69,Pdc!A:A,1,FALSE),"")</f>
        <v>12315</v>
      </c>
    </row>
    <row r="70" spans="1:5" x14ac:dyDescent="0.25">
      <c r="A70">
        <v>12316</v>
      </c>
      <c r="B70" t="s">
        <v>905</v>
      </c>
      <c r="C70" s="199">
        <v>-784135.48</v>
      </c>
      <c r="E70">
        <f>IF(B70&lt;&gt;"",VLOOKUP(A70,Pdc!A:A,1,FALSE),"")</f>
        <v>12316</v>
      </c>
    </row>
    <row r="71" spans="1:5" x14ac:dyDescent="0.25">
      <c r="A71">
        <v>12317</v>
      </c>
      <c r="B71" t="s">
        <v>906</v>
      </c>
      <c r="C71" s="199">
        <v>-1614.56</v>
      </c>
      <c r="E71">
        <f>IF(B71&lt;&gt;"",VLOOKUP(A71,Pdc!A:A,1,FALSE),"")</f>
        <v>12317</v>
      </c>
    </row>
    <row r="72" spans="1:5" x14ac:dyDescent="0.25">
      <c r="A72">
        <v>12318</v>
      </c>
      <c r="B72" t="s">
        <v>907</v>
      </c>
      <c r="C72" s="199">
        <v>379173.05</v>
      </c>
      <c r="E72">
        <f>IF(B72&lt;&gt;"",VLOOKUP(A72,Pdc!A:A,1,FALSE),"")</f>
        <v>12318</v>
      </c>
    </row>
    <row r="73" spans="1:5" x14ac:dyDescent="0.25">
      <c r="A73">
        <v>12319</v>
      </c>
      <c r="B73" t="s">
        <v>908</v>
      </c>
      <c r="C73" s="199">
        <v>-212928.71</v>
      </c>
      <c r="E73">
        <f>IF(B73&lt;&gt;"",VLOOKUP(A73,Pdc!A:A,1,FALSE),"")</f>
        <v>12319</v>
      </c>
    </row>
    <row r="74" spans="1:5" x14ac:dyDescent="0.25">
      <c r="A74">
        <v>12320</v>
      </c>
      <c r="B74" t="s">
        <v>909</v>
      </c>
      <c r="C74" s="199">
        <v>3930069.28</v>
      </c>
      <c r="E74">
        <f>IF(B74&lt;&gt;"",VLOOKUP(A74,Pdc!A:A,1,FALSE),"")</f>
        <v>12320</v>
      </c>
    </row>
    <row r="75" spans="1:5" x14ac:dyDescent="0.25">
      <c r="A75">
        <v>12321</v>
      </c>
      <c r="B75" t="s">
        <v>910</v>
      </c>
      <c r="C75" s="199">
        <v>-553101.22</v>
      </c>
      <c r="E75">
        <f>IF(B75&lt;&gt;"",VLOOKUP(A75,Pdc!A:A,1,FALSE),"")</f>
        <v>12321</v>
      </c>
    </row>
    <row r="76" spans="1:5" x14ac:dyDescent="0.25">
      <c r="A76">
        <v>12322</v>
      </c>
      <c r="B76" t="s">
        <v>911</v>
      </c>
      <c r="C76" s="199">
        <v>375533.32</v>
      </c>
      <c r="E76">
        <f>IF(B76&lt;&gt;"",VLOOKUP(A76,Pdc!A:A,1,FALSE),"")</f>
        <v>12322</v>
      </c>
    </row>
    <row r="77" spans="1:5" x14ac:dyDescent="0.25">
      <c r="A77">
        <v>12323</v>
      </c>
      <c r="B77" t="s">
        <v>912</v>
      </c>
      <c r="C77" s="199">
        <v>-53191.33</v>
      </c>
      <c r="E77">
        <f>IF(B77&lt;&gt;"",VLOOKUP(A77,Pdc!A:A,1,FALSE),"")</f>
        <v>12323</v>
      </c>
    </row>
    <row r="78" spans="1:5" x14ac:dyDescent="0.25">
      <c r="A78">
        <v>12324</v>
      </c>
      <c r="B78" t="s">
        <v>844</v>
      </c>
      <c r="C78" s="199">
        <v>676159.55</v>
      </c>
      <c r="E78">
        <f>IF(B78&lt;&gt;"",VLOOKUP(A78,Pdc!A:A,1,FALSE),"")</f>
        <v>12324</v>
      </c>
    </row>
    <row r="79" spans="1:5" x14ac:dyDescent="0.25">
      <c r="A79">
        <v>12325</v>
      </c>
      <c r="B79" t="s">
        <v>845</v>
      </c>
      <c r="C79" s="199">
        <v>-110965.82</v>
      </c>
      <c r="E79">
        <f>IF(B79&lt;&gt;"",VLOOKUP(A79,Pdc!A:A,1,FALSE),"")</f>
        <v>12325</v>
      </c>
    </row>
    <row r="80" spans="1:5" x14ac:dyDescent="0.25">
      <c r="A80">
        <v>12326</v>
      </c>
      <c r="B80" t="s">
        <v>913</v>
      </c>
      <c r="C80" s="199">
        <v>1672111.85</v>
      </c>
      <c r="E80">
        <f>IF(B80&lt;&gt;"",VLOOKUP(A80,Pdc!A:A,1,FALSE),"")</f>
        <v>12326</v>
      </c>
    </row>
    <row r="81" spans="1:5" x14ac:dyDescent="0.25">
      <c r="A81">
        <v>12327</v>
      </c>
      <c r="B81" t="s">
        <v>914</v>
      </c>
      <c r="C81" s="199">
        <v>-237120.17</v>
      </c>
      <c r="E81">
        <f>IF(B81&lt;&gt;"",VLOOKUP(A81,Pdc!A:A,1,FALSE),"")</f>
        <v>12327</v>
      </c>
    </row>
    <row r="82" spans="1:5" x14ac:dyDescent="0.25">
      <c r="A82">
        <v>12328</v>
      </c>
      <c r="B82" t="s">
        <v>915</v>
      </c>
      <c r="C82" s="199">
        <v>5647456.5700000003</v>
      </c>
      <c r="E82">
        <f>IF(B82&lt;&gt;"",VLOOKUP(A82,Pdc!A:A,1,FALSE),"")</f>
        <v>12328</v>
      </c>
    </row>
    <row r="83" spans="1:5" x14ac:dyDescent="0.25">
      <c r="A83">
        <v>12329</v>
      </c>
      <c r="B83" t="s">
        <v>916</v>
      </c>
      <c r="C83" s="199">
        <v>-642335.79</v>
      </c>
      <c r="E83">
        <f>IF(B83&lt;&gt;"",VLOOKUP(A83,Pdc!A:A,1,FALSE),"")</f>
        <v>12329</v>
      </c>
    </row>
    <row r="84" spans="1:5" x14ac:dyDescent="0.25">
      <c r="A84">
        <v>12330</v>
      </c>
      <c r="B84" t="s">
        <v>917</v>
      </c>
      <c r="C84" s="199">
        <v>19716.63</v>
      </c>
      <c r="E84">
        <f>IF(B84&lt;&gt;"",VLOOKUP(A84,Pdc!A:A,1,FALSE),"")</f>
        <v>12330</v>
      </c>
    </row>
    <row r="85" spans="1:5" x14ac:dyDescent="0.25">
      <c r="A85">
        <v>12331</v>
      </c>
      <c r="B85" t="s">
        <v>918</v>
      </c>
      <c r="C85" s="199">
        <v>-12794.51</v>
      </c>
      <c r="E85">
        <f>IF(B85&lt;&gt;"",VLOOKUP(A85,Pdc!A:A,1,FALSE),"")</f>
        <v>12331</v>
      </c>
    </row>
    <row r="86" spans="1:5" x14ac:dyDescent="0.25">
      <c r="A86">
        <v>12332</v>
      </c>
      <c r="B86" t="s">
        <v>919</v>
      </c>
      <c r="C86" s="199">
        <v>19888.740000000002</v>
      </c>
      <c r="E86">
        <f>IF(B86&lt;&gt;"",VLOOKUP(A86,Pdc!A:A,1,FALSE),"")</f>
        <v>12332</v>
      </c>
    </row>
    <row r="87" spans="1:5" x14ac:dyDescent="0.25">
      <c r="A87">
        <v>12333</v>
      </c>
      <c r="B87" t="s">
        <v>920</v>
      </c>
      <c r="C87" s="199">
        <v>-19883.060000000001</v>
      </c>
      <c r="E87">
        <f>IF(B87&lt;&gt;"",VLOOKUP(A87,Pdc!A:A,1,FALSE),"")</f>
        <v>12333</v>
      </c>
    </row>
    <row r="88" spans="1:5" x14ac:dyDescent="0.25">
      <c r="A88">
        <v>12334</v>
      </c>
      <c r="B88" t="s">
        <v>921</v>
      </c>
      <c r="C88" s="199">
        <v>2004730.54</v>
      </c>
      <c r="E88">
        <f>IF(B88&lt;&gt;"",VLOOKUP(A88,Pdc!A:A,1,FALSE),"")</f>
        <v>12334</v>
      </c>
    </row>
    <row r="89" spans="1:5" x14ac:dyDescent="0.25">
      <c r="A89">
        <v>12335</v>
      </c>
      <c r="B89" t="s">
        <v>927</v>
      </c>
      <c r="C89" s="199">
        <v>-215282.03</v>
      </c>
      <c r="E89">
        <f>IF(B89&lt;&gt;"",VLOOKUP(A89,Pdc!A:A,1,FALSE),"")</f>
        <v>12335</v>
      </c>
    </row>
    <row r="90" spans="1:5" x14ac:dyDescent="0.25">
      <c r="A90">
        <v>12350</v>
      </c>
      <c r="B90" t="s">
        <v>928</v>
      </c>
      <c r="C90" s="199">
        <v>5762.6</v>
      </c>
      <c r="E90">
        <f>IF(B90&lt;&gt;"",VLOOKUP(A90,Pdc!A:A,1,FALSE),"")</f>
        <v>12350</v>
      </c>
    </row>
    <row r="91" spans="1:5" x14ac:dyDescent="0.25">
      <c r="A91">
        <v>12351</v>
      </c>
      <c r="B91" t="s">
        <v>929</v>
      </c>
      <c r="C91">
        <v>-684.31</v>
      </c>
      <c r="E91">
        <f>IF(B91&lt;&gt;"",VLOOKUP(A91,Pdc!A:A,1,FALSE),"")</f>
        <v>12351</v>
      </c>
    </row>
    <row r="92" spans="1:5" x14ac:dyDescent="0.25">
      <c r="C92" s="199">
        <v>15407845.720000001</v>
      </c>
      <c r="E92" t="str">
        <f>IF(B92&lt;&gt;"",VLOOKUP(A92,Pdc!A:A,1,FALSE),"")</f>
        <v/>
      </c>
    </row>
    <row r="93" spans="1:5" x14ac:dyDescent="0.25">
      <c r="A93" t="s">
        <v>930</v>
      </c>
      <c r="E93" t="str">
        <f>IF(B93&lt;&gt;"",VLOOKUP(A93,Pdc!A:A,1,FALSE),"")</f>
        <v/>
      </c>
    </row>
    <row r="94" spans="1:5" x14ac:dyDescent="0.25">
      <c r="A94">
        <v>12510</v>
      </c>
      <c r="B94" t="s">
        <v>931</v>
      </c>
      <c r="C94" s="199">
        <v>7451498.8700000001</v>
      </c>
      <c r="E94">
        <f>IF(B94&lt;&gt;"",VLOOKUP(A94,Pdc!A:A,1,FALSE),"")</f>
        <v>12510</v>
      </c>
    </row>
    <row r="95" spans="1:5" x14ac:dyDescent="0.25">
      <c r="C95" s="199">
        <v>7451498.8700000001</v>
      </c>
      <c r="E95" t="str">
        <f>IF(B95&lt;&gt;"",VLOOKUP(A95,Pdc!A:A,1,FALSE),"")</f>
        <v/>
      </c>
    </row>
    <row r="96" spans="1:5" x14ac:dyDescent="0.25">
      <c r="A96" t="s">
        <v>932</v>
      </c>
      <c r="C96" s="199">
        <v>60754609.289999999</v>
      </c>
      <c r="E96" t="str">
        <f>IF(B96&lt;&gt;"",VLOOKUP(A96,Pdc!A:A,1,FALSE),"")</f>
        <v/>
      </c>
    </row>
    <row r="97" spans="1:5" x14ac:dyDescent="0.25">
      <c r="A97" t="s">
        <v>817</v>
      </c>
      <c r="E97" t="str">
        <f>IF(B97&lt;&gt;"",VLOOKUP(A97,Pdc!A:A,1,FALSE),"")</f>
        <v/>
      </c>
    </row>
    <row r="98" spans="1:5" x14ac:dyDescent="0.25">
      <c r="E98" t="str">
        <f>IF(B98&lt;&gt;"",VLOOKUP(A98,Pdc!A:A,1,FALSE),"")</f>
        <v/>
      </c>
    </row>
    <row r="99" spans="1:5" x14ac:dyDescent="0.25">
      <c r="A99" t="s">
        <v>933</v>
      </c>
      <c r="E99" t="str">
        <f>IF(B99&lt;&gt;"",VLOOKUP(A99,Pdc!A:A,1,FALSE),"")</f>
        <v/>
      </c>
    </row>
    <row r="100" spans="1:5" x14ac:dyDescent="0.25">
      <c r="A100" t="s">
        <v>817</v>
      </c>
      <c r="E100" t="str">
        <f>IF(B100&lt;&gt;"",VLOOKUP(A100,Pdc!A:A,1,FALSE),"")</f>
        <v/>
      </c>
    </row>
    <row r="101" spans="1:5" x14ac:dyDescent="0.25">
      <c r="A101" t="s">
        <v>947</v>
      </c>
      <c r="E101" t="str">
        <f>IF(B101&lt;&gt;"",VLOOKUP(A101,Pdc!A:A,1,FALSE),"")</f>
        <v/>
      </c>
    </row>
    <row r="102" spans="1:5" x14ac:dyDescent="0.25">
      <c r="A102" t="s">
        <v>948</v>
      </c>
      <c r="E102" t="str">
        <f>IF(B102&lt;&gt;"",VLOOKUP(A102,Pdc!A:A,1,FALSE),"")</f>
        <v/>
      </c>
    </row>
    <row r="103" spans="1:5" x14ac:dyDescent="0.25">
      <c r="A103">
        <v>13112</v>
      </c>
      <c r="B103" t="s">
        <v>826</v>
      </c>
      <c r="C103" s="199">
        <v>180759.91</v>
      </c>
      <c r="E103">
        <f>IF(B103&lt;&gt;"",VLOOKUP(A103,Pdc!A:A,1,FALSE),"")</f>
        <v>13112</v>
      </c>
    </row>
    <row r="104" spans="1:5" x14ac:dyDescent="0.25">
      <c r="A104">
        <v>13113</v>
      </c>
      <c r="B104" t="s">
        <v>949</v>
      </c>
      <c r="C104" s="199">
        <v>427703.17</v>
      </c>
      <c r="E104">
        <f>IF(B104&lt;&gt;"",VLOOKUP(A104,Pdc!A:A,1,FALSE),"")</f>
        <v>13113</v>
      </c>
    </row>
    <row r="105" spans="1:5" x14ac:dyDescent="0.25">
      <c r="A105">
        <v>13115</v>
      </c>
      <c r="B105" t="s">
        <v>842</v>
      </c>
      <c r="C105" s="199">
        <v>702842.58</v>
      </c>
      <c r="E105">
        <f>IF(B105&lt;&gt;"",VLOOKUP(A105,Pdc!A:A,1,FALSE),"")</f>
        <v>13115</v>
      </c>
    </row>
    <row r="106" spans="1:5" x14ac:dyDescent="0.25">
      <c r="A106">
        <v>13119</v>
      </c>
      <c r="B106" t="s">
        <v>950</v>
      </c>
      <c r="C106" s="199">
        <v>-417091.27</v>
      </c>
      <c r="E106">
        <f>IF(B106&lt;&gt;"",VLOOKUP(A106,Pdc!A:A,1,FALSE),"")</f>
        <v>13119</v>
      </c>
    </row>
    <row r="107" spans="1:5" x14ac:dyDescent="0.25">
      <c r="C107" s="199">
        <v>894214.39</v>
      </c>
      <c r="E107" t="str">
        <f>IF(B107&lt;&gt;"",VLOOKUP(A107,Pdc!A:A,1,FALSE),"")</f>
        <v/>
      </c>
    </row>
    <row r="108" spans="1:5" x14ac:dyDescent="0.25">
      <c r="A108" t="s">
        <v>951</v>
      </c>
      <c r="E108" t="str">
        <f>IF(B108&lt;&gt;"",VLOOKUP(A108,Pdc!A:A,1,FALSE),"")</f>
        <v/>
      </c>
    </row>
    <row r="109" spans="1:5" x14ac:dyDescent="0.25">
      <c r="A109">
        <v>13140</v>
      </c>
      <c r="B109" t="s">
        <v>849</v>
      </c>
      <c r="C109" s="199">
        <v>9652</v>
      </c>
      <c r="E109">
        <f>IF(B109&lt;&gt;"",VLOOKUP(A109,Pdc!A:A,1,FALSE),"")</f>
        <v>13140</v>
      </c>
    </row>
    <row r="110" spans="1:5" x14ac:dyDescent="0.25">
      <c r="C110" s="199">
        <v>9652</v>
      </c>
      <c r="E110" t="str">
        <f>IF(B110&lt;&gt;"",VLOOKUP(A110,Pdc!A:A,1,FALSE),"")</f>
        <v/>
      </c>
    </row>
    <row r="111" spans="1:5" x14ac:dyDescent="0.25">
      <c r="A111" t="s">
        <v>952</v>
      </c>
      <c r="E111" t="str">
        <f>IF(B111&lt;&gt;"",VLOOKUP(A111,Pdc!A:A,1,FALSE),"")</f>
        <v/>
      </c>
    </row>
    <row r="112" spans="1:5" x14ac:dyDescent="0.25">
      <c r="A112" t="s">
        <v>953</v>
      </c>
      <c r="E112" t="str">
        <f>IF(B112&lt;&gt;"",VLOOKUP(A112,Pdc!A:A,1,FALSE),"")</f>
        <v/>
      </c>
    </row>
    <row r="113" spans="1:5" x14ac:dyDescent="0.25">
      <c r="A113">
        <v>13240</v>
      </c>
      <c r="B113" t="s">
        <v>956</v>
      </c>
      <c r="C113" s="199">
        <v>50067.63</v>
      </c>
      <c r="E113">
        <f>IF(B113&lt;&gt;"",VLOOKUP(A113,Pdc!A:A,1,FALSE),"")</f>
        <v>13240</v>
      </c>
    </row>
    <row r="114" spans="1:5" x14ac:dyDescent="0.25">
      <c r="C114" s="199">
        <v>50067.63</v>
      </c>
      <c r="E114" t="str">
        <f>IF(B114&lt;&gt;"",VLOOKUP(A114,Pdc!A:A,1,FALSE),"")</f>
        <v/>
      </c>
    </row>
    <row r="115" spans="1:5" x14ac:dyDescent="0.25">
      <c r="A115" t="s">
        <v>958</v>
      </c>
      <c r="C115" s="199">
        <v>953934.02</v>
      </c>
      <c r="E115" t="str">
        <f>IF(B115&lt;&gt;"",VLOOKUP(A115,Pdc!A:A,1,FALSE),"")</f>
        <v/>
      </c>
    </row>
    <row r="116" spans="1:5" x14ac:dyDescent="0.25">
      <c r="A116" t="s">
        <v>817</v>
      </c>
      <c r="E116" t="str">
        <f>IF(B116&lt;&gt;"",VLOOKUP(A116,Pdc!A:A,1,FALSE),"")</f>
        <v/>
      </c>
    </row>
    <row r="117" spans="1:5" x14ac:dyDescent="0.25">
      <c r="E117" t="str">
        <f>IF(B117&lt;&gt;"",VLOOKUP(A117,Pdc!A:A,1,FALSE),"")</f>
        <v/>
      </c>
    </row>
    <row r="118" spans="1:5" x14ac:dyDescent="0.25">
      <c r="A118" t="s">
        <v>959</v>
      </c>
      <c r="C118" s="199">
        <v>70944556.069999993</v>
      </c>
      <c r="E118" t="str">
        <f>IF(B118&lt;&gt;"",VLOOKUP(A118,Pdc!A:A,1,FALSE),"")</f>
        <v/>
      </c>
    </row>
    <row r="119" spans="1:5" x14ac:dyDescent="0.25">
      <c r="A119" t="s">
        <v>817</v>
      </c>
      <c r="E119" t="str">
        <f>IF(B119&lt;&gt;"",VLOOKUP(A119,Pdc!A:A,1,FALSE),"")</f>
        <v/>
      </c>
    </row>
    <row r="120" spans="1:5" x14ac:dyDescent="0.25">
      <c r="E120" t="str">
        <f>IF(B120&lt;&gt;"",VLOOKUP(A120,Pdc!A:A,1,FALSE),"")</f>
        <v/>
      </c>
    </row>
    <row r="121" spans="1:5" x14ac:dyDescent="0.25">
      <c r="A121" t="s">
        <v>960</v>
      </c>
      <c r="E121" t="str">
        <f>IF(B121&lt;&gt;"",VLOOKUP(A121,Pdc!A:A,1,FALSE),"")</f>
        <v/>
      </c>
    </row>
    <row r="122" spans="1:5" x14ac:dyDescent="0.25">
      <c r="A122" t="s">
        <v>817</v>
      </c>
      <c r="E122" t="str">
        <f>IF(B122&lt;&gt;"",VLOOKUP(A122,Pdc!A:A,1,FALSE),"")</f>
        <v/>
      </c>
    </row>
    <row r="123" spans="1:5" x14ac:dyDescent="0.25">
      <c r="A123" t="s">
        <v>961</v>
      </c>
      <c r="E123" t="str">
        <f>IF(B123&lt;&gt;"",VLOOKUP(A123,Pdc!A:A,1,FALSE),"")</f>
        <v/>
      </c>
    </row>
    <row r="124" spans="1:5" x14ac:dyDescent="0.25">
      <c r="A124" t="s">
        <v>817</v>
      </c>
      <c r="E124" t="str">
        <f>IF(B124&lt;&gt;"",VLOOKUP(A124,Pdc!A:A,1,FALSE),"")</f>
        <v/>
      </c>
    </row>
    <row r="125" spans="1:5" x14ac:dyDescent="0.25">
      <c r="A125" t="s">
        <v>1390</v>
      </c>
      <c r="E125" t="str">
        <f>IF(B125&lt;&gt;"",VLOOKUP(A125,Pdc!A:A,1,FALSE),"")</f>
        <v/>
      </c>
    </row>
    <row r="126" spans="1:5" x14ac:dyDescent="0.25">
      <c r="A126">
        <v>14101</v>
      </c>
      <c r="B126" t="s">
        <v>1593</v>
      </c>
      <c r="C126">
        <v>21.03</v>
      </c>
      <c r="E126">
        <f>IF(B126&lt;&gt;"",VLOOKUP(A126,Pdc!A:A,1,FALSE),"")</f>
        <v>14101</v>
      </c>
    </row>
    <row r="127" spans="1:5" x14ac:dyDescent="0.25">
      <c r="C127">
        <v>21.03</v>
      </c>
      <c r="E127" t="str">
        <f>IF(B127&lt;&gt;"",VLOOKUP(A127,Pdc!A:A,1,FALSE),"")</f>
        <v/>
      </c>
    </row>
    <row r="128" spans="1:5" x14ac:dyDescent="0.25">
      <c r="A128" t="s">
        <v>962</v>
      </c>
      <c r="E128" t="str">
        <f>IF(B128&lt;&gt;"",VLOOKUP(A128,Pdc!A:A,1,FALSE),"")</f>
        <v/>
      </c>
    </row>
    <row r="129" spans="1:5" x14ac:dyDescent="0.25">
      <c r="A129">
        <v>14601</v>
      </c>
      <c r="B129" t="s">
        <v>964</v>
      </c>
      <c r="C129" s="199">
        <v>-72434.95</v>
      </c>
      <c r="E129">
        <f>IF(B129&lt;&gt;"",VLOOKUP(A129,Pdc!A:A,1,FALSE),"")</f>
        <v>14601</v>
      </c>
    </row>
    <row r="130" spans="1:5" x14ac:dyDescent="0.25">
      <c r="A130">
        <v>50010</v>
      </c>
      <c r="B130" t="s">
        <v>965</v>
      </c>
      <c r="C130" s="199">
        <v>1014287.69</v>
      </c>
      <c r="E130">
        <f>IF(B130&lt;&gt;"",VLOOKUP(A130,Pdc!A:A,1,FALSE),"")</f>
        <v>50010</v>
      </c>
    </row>
    <row r="131" spans="1:5" x14ac:dyDescent="0.25">
      <c r="A131">
        <v>50011</v>
      </c>
      <c r="B131" t="s">
        <v>1183</v>
      </c>
      <c r="C131" s="199">
        <v>113377.07</v>
      </c>
      <c r="E131">
        <f>IF(B131&lt;&gt;"",VLOOKUP(A131,Pdc!A:A,1,FALSE),"")</f>
        <v>50011</v>
      </c>
    </row>
    <row r="132" spans="1:5" x14ac:dyDescent="0.25">
      <c r="A132">
        <v>50998</v>
      </c>
      <c r="B132" t="s">
        <v>1173</v>
      </c>
      <c r="C132" s="199">
        <v>-13828.85</v>
      </c>
      <c r="E132">
        <f>IF(B132&lt;&gt;"",VLOOKUP(A132,Pdc!A:A,1,FALSE),"")</f>
        <v>50998</v>
      </c>
    </row>
    <row r="133" spans="1:5" x14ac:dyDescent="0.25">
      <c r="A133">
        <v>50999</v>
      </c>
      <c r="B133" t="s">
        <v>1174</v>
      </c>
      <c r="C133" s="199">
        <v>-95888.89</v>
      </c>
      <c r="E133">
        <f>IF(B133&lt;&gt;"",VLOOKUP(A133,Pdc!A:A,1,FALSE),"")</f>
        <v>50999</v>
      </c>
    </row>
    <row r="134" spans="1:5" x14ac:dyDescent="0.25">
      <c r="C134" s="199">
        <v>945512.07</v>
      </c>
      <c r="E134" t="str">
        <f>IF(B134&lt;&gt;"",VLOOKUP(A134,Pdc!A:A,1,FALSE),"")</f>
        <v/>
      </c>
    </row>
    <row r="135" spans="1:5" x14ac:dyDescent="0.25">
      <c r="A135" t="s">
        <v>967</v>
      </c>
      <c r="C135" s="199">
        <v>945533.1</v>
      </c>
      <c r="E135" t="str">
        <f>IF(B135&lt;&gt;"",VLOOKUP(A135,Pdc!A:A,1,FALSE),"")</f>
        <v/>
      </c>
    </row>
    <row r="136" spans="1:5" x14ac:dyDescent="0.25">
      <c r="A136" t="s">
        <v>817</v>
      </c>
      <c r="E136" t="str">
        <f>IF(B136&lt;&gt;"",VLOOKUP(A136,Pdc!A:A,1,FALSE),"")</f>
        <v/>
      </c>
    </row>
    <row r="137" spans="1:5" x14ac:dyDescent="0.25">
      <c r="E137" t="str">
        <f>IF(B137&lt;&gt;"",VLOOKUP(A137,Pdc!A:A,1,FALSE),"")</f>
        <v/>
      </c>
    </row>
    <row r="138" spans="1:5" x14ac:dyDescent="0.25">
      <c r="A138" t="s">
        <v>968</v>
      </c>
      <c r="E138" t="str">
        <f>IF(B138&lt;&gt;"",VLOOKUP(A138,Pdc!A:A,1,FALSE),"")</f>
        <v/>
      </c>
    </row>
    <row r="139" spans="1:5" x14ac:dyDescent="0.25">
      <c r="A139" t="s">
        <v>817</v>
      </c>
      <c r="E139" t="str">
        <f>IF(B139&lt;&gt;"",VLOOKUP(A139,Pdc!A:A,1,FALSE),"")</f>
        <v/>
      </c>
    </row>
    <row r="140" spans="1:5" x14ac:dyDescent="0.25">
      <c r="A140" t="s">
        <v>969</v>
      </c>
      <c r="E140" t="str">
        <f>IF(B140&lt;&gt;"",VLOOKUP(A140,Pdc!A:A,1,FALSE),"")</f>
        <v/>
      </c>
    </row>
    <row r="141" spans="1:5" x14ac:dyDescent="0.25">
      <c r="A141">
        <v>15100</v>
      </c>
      <c r="B141" t="s">
        <v>970</v>
      </c>
      <c r="C141" s="199">
        <v>20018590.149999999</v>
      </c>
      <c r="E141">
        <f>IF(B141&lt;&gt;"",VLOOKUP(A141,Pdc!A:A,1,FALSE),"")</f>
        <v>15100</v>
      </c>
    </row>
    <row r="142" spans="1:5" x14ac:dyDescent="0.25">
      <c r="A142">
        <v>15115</v>
      </c>
      <c r="B142" t="s">
        <v>971</v>
      </c>
      <c r="C142" s="199">
        <v>376390.22</v>
      </c>
      <c r="E142">
        <f>IF(B142&lt;&gt;"",VLOOKUP(A142,Pdc!A:A,1,FALSE),"")</f>
        <v>15115</v>
      </c>
    </row>
    <row r="143" spans="1:5" x14ac:dyDescent="0.25">
      <c r="A143">
        <v>15145</v>
      </c>
      <c r="B143" t="s">
        <v>973</v>
      </c>
      <c r="C143" s="199">
        <v>28523.23</v>
      </c>
      <c r="E143">
        <f>IF(B143&lt;&gt;"",VLOOKUP(A143,Pdc!A:A,1,FALSE),"")</f>
        <v>15145</v>
      </c>
    </row>
    <row r="144" spans="1:5" x14ac:dyDescent="0.25">
      <c r="A144">
        <v>15165</v>
      </c>
      <c r="B144" t="s">
        <v>978</v>
      </c>
      <c r="C144" s="199">
        <v>39000</v>
      </c>
      <c r="E144">
        <f>IF(B144&lt;&gt;"",VLOOKUP(A144,Pdc!A:A,1,FALSE),"")</f>
        <v>15165</v>
      </c>
    </row>
    <row r="145" spans="1:5" x14ac:dyDescent="0.25">
      <c r="A145">
        <v>15180</v>
      </c>
      <c r="B145" t="s">
        <v>981</v>
      </c>
      <c r="C145" s="199">
        <v>-27447.48</v>
      </c>
      <c r="E145">
        <f>IF(B145&lt;&gt;"",VLOOKUP(A145,Pdc!A:A,1,FALSE),"")</f>
        <v>15180</v>
      </c>
    </row>
    <row r="146" spans="1:5" x14ac:dyDescent="0.25">
      <c r="A146">
        <v>15190</v>
      </c>
      <c r="B146" t="s">
        <v>983</v>
      </c>
      <c r="C146" s="199">
        <v>11047.42</v>
      </c>
      <c r="E146">
        <f>IF(B146&lt;&gt;"",VLOOKUP(A146,Pdc!A:A,1,FALSE),"")</f>
        <v>15190</v>
      </c>
    </row>
    <row r="147" spans="1:5" x14ac:dyDescent="0.25">
      <c r="A147">
        <v>15191</v>
      </c>
      <c r="B147" t="s">
        <v>984</v>
      </c>
      <c r="C147" s="199">
        <v>-1694126.2</v>
      </c>
      <c r="E147">
        <f>IF(B147&lt;&gt;"",VLOOKUP(A147,Pdc!A:A,1,FALSE),"")</f>
        <v>15191</v>
      </c>
    </row>
    <row r="148" spans="1:5" x14ac:dyDescent="0.25">
      <c r="C148" s="199">
        <v>18751977.34</v>
      </c>
      <c r="E148" t="str">
        <f>IF(B148&lt;&gt;"",VLOOKUP(A148,Pdc!A:A,1,FALSE),"")</f>
        <v/>
      </c>
    </row>
    <row r="149" spans="1:5" x14ac:dyDescent="0.25">
      <c r="A149" t="s">
        <v>985</v>
      </c>
      <c r="E149" t="str">
        <f>IF(B149&lt;&gt;"",VLOOKUP(A149,Pdc!A:A,1,FALSE),"")</f>
        <v/>
      </c>
    </row>
    <row r="150" spans="1:5" x14ac:dyDescent="0.25">
      <c r="A150">
        <v>15200</v>
      </c>
      <c r="B150" t="s">
        <v>986</v>
      </c>
      <c r="C150" s="199">
        <v>291725.13</v>
      </c>
      <c r="E150">
        <f>IF(B150&lt;&gt;"",VLOOKUP(A150,Pdc!A:A,1,FALSE),"")</f>
        <v>15200</v>
      </c>
    </row>
    <row r="151" spans="1:5" x14ac:dyDescent="0.25">
      <c r="A151">
        <v>15210</v>
      </c>
      <c r="B151" t="s">
        <v>987</v>
      </c>
      <c r="C151" s="199">
        <v>6778.34</v>
      </c>
      <c r="E151">
        <f>IF(B151&lt;&gt;"",VLOOKUP(A151,Pdc!A:A,1,FALSE),"")</f>
        <v>15210</v>
      </c>
    </row>
    <row r="152" spans="1:5" x14ac:dyDescent="0.25">
      <c r="C152" s="199">
        <v>298503.46999999997</v>
      </c>
      <c r="E152" t="str">
        <f>IF(B152&lt;&gt;"",VLOOKUP(A152,Pdc!A:A,1,FALSE),"")</f>
        <v/>
      </c>
    </row>
    <row r="153" spans="1:5" x14ac:dyDescent="0.25">
      <c r="A153" t="s">
        <v>988</v>
      </c>
      <c r="E153" t="str">
        <f>IF(B153&lt;&gt;"",VLOOKUP(A153,Pdc!A:A,1,FALSE),"")</f>
        <v/>
      </c>
    </row>
    <row r="154" spans="1:5" x14ac:dyDescent="0.25">
      <c r="A154">
        <v>15300</v>
      </c>
      <c r="B154" t="s">
        <v>989</v>
      </c>
      <c r="C154" s="199">
        <v>1558036.41</v>
      </c>
      <c r="E154">
        <f>IF(B154&lt;&gt;"",VLOOKUP(A154,Pdc!A:A,1,FALSE),"")</f>
        <v>15300</v>
      </c>
    </row>
    <row r="155" spans="1:5" x14ac:dyDescent="0.25">
      <c r="A155">
        <v>15310</v>
      </c>
      <c r="B155" t="s">
        <v>990</v>
      </c>
      <c r="C155" s="199">
        <v>37268.32</v>
      </c>
      <c r="E155">
        <f>IF(B155&lt;&gt;"",VLOOKUP(A155,Pdc!A:A,1,FALSE),"")</f>
        <v>15310</v>
      </c>
    </row>
    <row r="156" spans="1:5" x14ac:dyDescent="0.25">
      <c r="C156" s="199">
        <v>1595304.73</v>
      </c>
      <c r="E156" t="str">
        <f>IF(B156&lt;&gt;"",VLOOKUP(A156,Pdc!A:A,1,FALSE),"")</f>
        <v/>
      </c>
    </row>
    <row r="157" spans="1:5" x14ac:dyDescent="0.25">
      <c r="A157" t="s">
        <v>991</v>
      </c>
      <c r="E157" t="str">
        <f>IF(B157&lt;&gt;"",VLOOKUP(A157,Pdc!A:A,1,FALSE),"")</f>
        <v/>
      </c>
    </row>
    <row r="158" spans="1:5" x14ac:dyDescent="0.25">
      <c r="A158">
        <v>15505</v>
      </c>
      <c r="B158" t="s">
        <v>576</v>
      </c>
      <c r="C158">
        <v>-5.12</v>
      </c>
      <c r="E158">
        <f>IF(B158&lt;&gt;"",VLOOKUP(A158,Pdc!A:A,1,FALSE),"")</f>
        <v>15505</v>
      </c>
    </row>
    <row r="159" spans="1:5" x14ac:dyDescent="0.25">
      <c r="A159">
        <v>15600</v>
      </c>
      <c r="B159" t="s">
        <v>1184</v>
      </c>
      <c r="C159" s="199">
        <v>58158.92</v>
      </c>
      <c r="E159">
        <f>IF(B159&lt;&gt;"",VLOOKUP(A159,Pdc!A:A,1,FALSE),"")</f>
        <v>15600</v>
      </c>
    </row>
    <row r="160" spans="1:5" x14ac:dyDescent="0.25">
      <c r="A160">
        <v>15625</v>
      </c>
      <c r="B160" t="s">
        <v>1622</v>
      </c>
      <c r="C160" s="199">
        <v>4957.99</v>
      </c>
      <c r="E160">
        <f>IF(B160&lt;&gt;"",VLOOKUP(A160,Pdc!A:A,1,FALSE),"")</f>
        <v>15625</v>
      </c>
    </row>
    <row r="161" spans="1:5" x14ac:dyDescent="0.25">
      <c r="A161">
        <v>15700</v>
      </c>
      <c r="B161" t="s">
        <v>1316</v>
      </c>
      <c r="C161" s="199">
        <v>90563.86</v>
      </c>
      <c r="E161">
        <f>IF(B161&lt;&gt;"",VLOOKUP(A161,Pdc!A:A,1,FALSE),"")</f>
        <v>15700</v>
      </c>
    </row>
    <row r="162" spans="1:5" x14ac:dyDescent="0.25">
      <c r="A162">
        <v>15703</v>
      </c>
      <c r="B162" t="s">
        <v>992</v>
      </c>
      <c r="C162" s="199">
        <v>1059.2</v>
      </c>
      <c r="E162">
        <f>IF(B162&lt;&gt;"",VLOOKUP(A162,Pdc!A:A,1,FALSE),"")</f>
        <v>15703</v>
      </c>
    </row>
    <row r="163" spans="1:5" x14ac:dyDescent="0.25">
      <c r="A163">
        <v>15705</v>
      </c>
      <c r="B163" t="s">
        <v>1317</v>
      </c>
      <c r="C163" s="199">
        <v>1369.7</v>
      </c>
      <c r="E163">
        <f>IF(B163&lt;&gt;"",VLOOKUP(A163,Pdc!A:A,1,FALSE),"")</f>
        <v>15705</v>
      </c>
    </row>
    <row r="164" spans="1:5" x14ac:dyDescent="0.25">
      <c r="A164">
        <v>15800</v>
      </c>
      <c r="B164" t="s">
        <v>1307</v>
      </c>
      <c r="C164" s="199">
        <v>1469335.18</v>
      </c>
      <c r="E164">
        <f>IF(B164&lt;&gt;"",VLOOKUP(A164,Pdc!A:A,1,FALSE),"")</f>
        <v>15800</v>
      </c>
    </row>
    <row r="165" spans="1:5" x14ac:dyDescent="0.25">
      <c r="A165">
        <v>15801</v>
      </c>
      <c r="B165" t="s">
        <v>1308</v>
      </c>
      <c r="C165" s="199">
        <v>55430.51</v>
      </c>
      <c r="E165">
        <f>IF(B165&lt;&gt;"",VLOOKUP(A165,Pdc!A:A,1,FALSE),"")</f>
        <v>15801</v>
      </c>
    </row>
    <row r="166" spans="1:5" x14ac:dyDescent="0.25">
      <c r="A166">
        <v>15802</v>
      </c>
      <c r="B166" t="s">
        <v>1185</v>
      </c>
      <c r="C166" s="199">
        <v>148877.49</v>
      </c>
      <c r="E166">
        <f>IF(B166&lt;&gt;"",VLOOKUP(A166,Pdc!A:A,1,FALSE),"")</f>
        <v>15802</v>
      </c>
    </row>
    <row r="167" spans="1:5" x14ac:dyDescent="0.25">
      <c r="A167">
        <v>15805</v>
      </c>
      <c r="B167" t="s">
        <v>993</v>
      </c>
      <c r="C167" s="199">
        <v>136741.66</v>
      </c>
      <c r="E167">
        <f>IF(B167&lt;&gt;"",VLOOKUP(A167,Pdc!A:A,1,FALSE),"")</f>
        <v>15805</v>
      </c>
    </row>
    <row r="168" spans="1:5" x14ac:dyDescent="0.25">
      <c r="A168">
        <v>15806</v>
      </c>
      <c r="B168" t="s">
        <v>1209</v>
      </c>
      <c r="C168" s="199">
        <v>265252.27</v>
      </c>
      <c r="E168">
        <f>IF(B168&lt;&gt;"",VLOOKUP(A168,Pdc!A:A,1,FALSE),"")</f>
        <v>15806</v>
      </c>
    </row>
    <row r="169" spans="1:5" x14ac:dyDescent="0.25">
      <c r="A169">
        <v>15820</v>
      </c>
      <c r="B169" t="s">
        <v>994</v>
      </c>
      <c r="C169" s="199">
        <v>106728.95</v>
      </c>
      <c r="E169">
        <f>IF(B169&lt;&gt;"",VLOOKUP(A169,Pdc!A:A,1,FALSE),"")</f>
        <v>15820</v>
      </c>
    </row>
    <row r="170" spans="1:5" x14ac:dyDescent="0.25">
      <c r="A170">
        <v>15821</v>
      </c>
      <c r="B170" t="s">
        <v>209</v>
      </c>
      <c r="C170" s="199">
        <v>54000</v>
      </c>
      <c r="E170">
        <f>IF(B170&lt;&gt;"",VLOOKUP(A170,Pdc!A:A,1,FALSE),"")</f>
        <v>15821</v>
      </c>
    </row>
    <row r="171" spans="1:5" x14ac:dyDescent="0.25">
      <c r="A171">
        <v>15830</v>
      </c>
      <c r="B171" t="s">
        <v>995</v>
      </c>
      <c r="C171" s="199">
        <v>150694.09</v>
      </c>
      <c r="E171">
        <f>IF(B171&lt;&gt;"",VLOOKUP(A171,Pdc!A:A,1,FALSE),"")</f>
        <v>15830</v>
      </c>
    </row>
    <row r="172" spans="1:5" x14ac:dyDescent="0.25">
      <c r="A172">
        <v>15831</v>
      </c>
      <c r="B172" t="s">
        <v>996</v>
      </c>
      <c r="C172" s="199">
        <v>7993.52</v>
      </c>
      <c r="E172">
        <f>IF(B172&lt;&gt;"",VLOOKUP(A172,Pdc!A:A,1,FALSE),"")</f>
        <v>15831</v>
      </c>
    </row>
    <row r="173" spans="1:5" x14ac:dyDescent="0.25">
      <c r="A173">
        <v>15870</v>
      </c>
      <c r="B173" t="s">
        <v>3</v>
      </c>
      <c r="C173">
        <v>-99.99</v>
      </c>
      <c r="E173">
        <f>IF(B173&lt;&gt;"",VLOOKUP(A173,Pdc!A:A,1,FALSE),"")</f>
        <v>15870</v>
      </c>
    </row>
    <row r="174" spans="1:5" x14ac:dyDescent="0.25">
      <c r="A174">
        <v>25606</v>
      </c>
      <c r="B174" t="s">
        <v>1475</v>
      </c>
      <c r="C174">
        <v>0.03</v>
      </c>
      <c r="E174">
        <f>IF(B174&lt;&gt;"",VLOOKUP(A174,Pdc!A:A,1,FALSE),"")</f>
        <v>25606</v>
      </c>
    </row>
    <row r="175" spans="1:5" x14ac:dyDescent="0.25">
      <c r="A175">
        <v>26220</v>
      </c>
      <c r="B175" t="s">
        <v>998</v>
      </c>
      <c r="C175" s="199">
        <v>1080817.5</v>
      </c>
      <c r="E175">
        <f>IF(B175&lt;&gt;"",VLOOKUP(A175,Pdc!A:A,1,FALSE),"")</f>
        <v>26220</v>
      </c>
    </row>
    <row r="176" spans="1:5" x14ac:dyDescent="0.25">
      <c r="C176" s="199">
        <v>3631875.76</v>
      </c>
      <c r="E176" t="str">
        <f>IF(B176&lt;&gt;"",VLOOKUP(A176,Pdc!A:A,1,FALSE),"")</f>
        <v/>
      </c>
    </row>
    <row r="177" spans="1:5" x14ac:dyDescent="0.25">
      <c r="A177" t="s">
        <v>967</v>
      </c>
      <c r="C177" s="199">
        <v>24277661.300000001</v>
      </c>
      <c r="E177" t="str">
        <f>IF(B177&lt;&gt;"",VLOOKUP(A177,Pdc!A:A,1,FALSE),"")</f>
        <v/>
      </c>
    </row>
    <row r="178" spans="1:5" x14ac:dyDescent="0.25">
      <c r="A178" t="s">
        <v>817</v>
      </c>
      <c r="E178" t="str">
        <f>IF(B178&lt;&gt;"",VLOOKUP(A178,Pdc!A:A,1,FALSE),"")</f>
        <v/>
      </c>
    </row>
    <row r="179" spans="1:5" x14ac:dyDescent="0.25">
      <c r="E179" t="str">
        <f>IF(B179&lt;&gt;"",VLOOKUP(A179,Pdc!A:A,1,FALSE),"")</f>
        <v/>
      </c>
    </row>
    <row r="180" spans="1:5" x14ac:dyDescent="0.25">
      <c r="A180" t="s">
        <v>999</v>
      </c>
      <c r="E180" t="str">
        <f>IF(B180&lt;&gt;"",VLOOKUP(A180,Pdc!A:A,1,FALSE),"")</f>
        <v/>
      </c>
    </row>
    <row r="181" spans="1:5" x14ac:dyDescent="0.25">
      <c r="A181" t="s">
        <v>817</v>
      </c>
      <c r="E181" t="str">
        <f>IF(B181&lt;&gt;"",VLOOKUP(A181,Pdc!A:A,1,FALSE),"")</f>
        <v/>
      </c>
    </row>
    <row r="182" spans="1:5" x14ac:dyDescent="0.25">
      <c r="A182" t="s">
        <v>1000</v>
      </c>
      <c r="E182" t="str">
        <f>IF(B182&lt;&gt;"",VLOOKUP(A182,Pdc!A:A,1,FALSE),"")</f>
        <v/>
      </c>
    </row>
    <row r="183" spans="1:5" x14ac:dyDescent="0.25">
      <c r="A183">
        <v>13304</v>
      </c>
      <c r="B183" t="s">
        <v>1592</v>
      </c>
      <c r="C183" s="199">
        <v>16746290.08</v>
      </c>
      <c r="E183">
        <f>IF(B183&lt;&gt;"",VLOOKUP(A183,Pdc!A:A,1,FALSE),"")</f>
        <v>13304</v>
      </c>
    </row>
    <row r="184" spans="1:5" x14ac:dyDescent="0.25">
      <c r="A184">
        <v>16900</v>
      </c>
      <c r="B184" t="s">
        <v>1003</v>
      </c>
      <c r="C184" s="199">
        <v>17050609.670000002</v>
      </c>
      <c r="E184">
        <f>IF(B184&lt;&gt;"",VLOOKUP(A184,Pdc!A:A,1,FALSE),"")</f>
        <v>16900</v>
      </c>
    </row>
    <row r="185" spans="1:5" x14ac:dyDescent="0.25">
      <c r="A185">
        <v>16960</v>
      </c>
      <c r="B185" t="s">
        <v>1004</v>
      </c>
      <c r="C185" s="199">
        <v>17636355.920000002</v>
      </c>
      <c r="E185">
        <f>IF(B185&lt;&gt;"",VLOOKUP(A185,Pdc!A:A,1,FALSE),"")</f>
        <v>16960</v>
      </c>
    </row>
    <row r="186" spans="1:5" x14ac:dyDescent="0.25">
      <c r="C186" s="199">
        <v>51433255.670000002</v>
      </c>
      <c r="E186" t="str">
        <f>IF(B186&lt;&gt;"",VLOOKUP(A186,Pdc!A:A,1,FALSE),"")</f>
        <v/>
      </c>
    </row>
    <row r="187" spans="1:5" x14ac:dyDescent="0.25">
      <c r="A187" t="s">
        <v>967</v>
      </c>
      <c r="C187" s="199">
        <v>51433255.670000002</v>
      </c>
      <c r="E187" t="str">
        <f>IF(B187&lt;&gt;"",VLOOKUP(A187,Pdc!A:A,1,FALSE),"")</f>
        <v/>
      </c>
    </row>
    <row r="188" spans="1:5" x14ac:dyDescent="0.25">
      <c r="A188" t="s">
        <v>817</v>
      </c>
      <c r="E188" t="str">
        <f>IF(B188&lt;&gt;"",VLOOKUP(A188,Pdc!A:A,1,FALSE),"")</f>
        <v/>
      </c>
    </row>
    <row r="189" spans="1:5" x14ac:dyDescent="0.25">
      <c r="E189" t="str">
        <f>IF(B189&lt;&gt;"",VLOOKUP(A189,Pdc!A:A,1,FALSE),"")</f>
        <v/>
      </c>
    </row>
    <row r="190" spans="1:5" x14ac:dyDescent="0.25">
      <c r="A190" t="s">
        <v>1006</v>
      </c>
      <c r="E190" t="str">
        <f>IF(B190&lt;&gt;"",VLOOKUP(A190,Pdc!A:A,1,FALSE),"")</f>
        <v/>
      </c>
    </row>
    <row r="191" spans="1:5" x14ac:dyDescent="0.25">
      <c r="A191" t="s">
        <v>817</v>
      </c>
      <c r="E191" t="str">
        <f>IF(B191&lt;&gt;"",VLOOKUP(A191,Pdc!A:A,1,FALSE),"")</f>
        <v/>
      </c>
    </row>
    <row r="192" spans="1:5" x14ac:dyDescent="0.25">
      <c r="A192" t="s">
        <v>1007</v>
      </c>
      <c r="E192" t="str">
        <f>IF(B192&lt;&gt;"",VLOOKUP(A192,Pdc!A:A,1,FALSE),"")</f>
        <v/>
      </c>
    </row>
    <row r="193" spans="1:5" x14ac:dyDescent="0.25">
      <c r="A193">
        <v>13307</v>
      </c>
      <c r="B193" t="s">
        <v>436</v>
      </c>
      <c r="C193" s="199">
        <v>4016772</v>
      </c>
      <c r="E193">
        <f>IF(B193&lt;&gt;"",VLOOKUP(A193,Pdc!A:A,1,FALSE),"")</f>
        <v>13307</v>
      </c>
    </row>
    <row r="194" spans="1:5" x14ac:dyDescent="0.25">
      <c r="A194">
        <v>17005</v>
      </c>
      <c r="B194" t="s">
        <v>363</v>
      </c>
      <c r="C194" s="199">
        <v>1666416.15</v>
      </c>
      <c r="E194">
        <f>IF(B194&lt;&gt;"",VLOOKUP(A194,Pdc!A:A,1,FALSE),"")</f>
        <v>17005</v>
      </c>
    </row>
    <row r="195" spans="1:5" x14ac:dyDescent="0.25">
      <c r="A195">
        <v>17010</v>
      </c>
      <c r="B195" t="s">
        <v>1009</v>
      </c>
      <c r="C195" s="199">
        <v>20356.2</v>
      </c>
      <c r="E195">
        <f>IF(B195&lt;&gt;"",VLOOKUP(A195,Pdc!A:A,1,FALSE),"")</f>
        <v>17010</v>
      </c>
    </row>
    <row r="196" spans="1:5" x14ac:dyDescent="0.25">
      <c r="A196">
        <v>17020</v>
      </c>
      <c r="B196" t="s">
        <v>1010</v>
      </c>
      <c r="C196" s="199">
        <v>169996.01</v>
      </c>
      <c r="E196">
        <f>IF(B196&lt;&gt;"",VLOOKUP(A196,Pdc!A:A,1,FALSE),"")</f>
        <v>17020</v>
      </c>
    </row>
    <row r="197" spans="1:5" x14ac:dyDescent="0.25">
      <c r="A197">
        <v>17040</v>
      </c>
      <c r="B197" t="s">
        <v>1012</v>
      </c>
      <c r="C197" s="199">
        <v>44578.52</v>
      </c>
      <c r="E197">
        <f>IF(B197&lt;&gt;"",VLOOKUP(A197,Pdc!A:A,1,FALSE),"")</f>
        <v>17040</v>
      </c>
    </row>
    <row r="198" spans="1:5" x14ac:dyDescent="0.25">
      <c r="A198">
        <v>17070</v>
      </c>
      <c r="B198" t="s">
        <v>1014</v>
      </c>
      <c r="C198" s="199">
        <v>3937516.34</v>
      </c>
      <c r="E198">
        <f>IF(B198&lt;&gt;"",VLOOKUP(A198,Pdc!A:A,1,FALSE),"")</f>
        <v>17070</v>
      </c>
    </row>
    <row r="199" spans="1:5" x14ac:dyDescent="0.25">
      <c r="A199">
        <v>17100</v>
      </c>
      <c r="B199" t="s">
        <v>1019</v>
      </c>
      <c r="C199" s="199">
        <v>467482.27</v>
      </c>
      <c r="E199">
        <f>IF(B199&lt;&gt;"",VLOOKUP(A199,Pdc!A:A,1,FALSE),"")</f>
        <v>17100</v>
      </c>
    </row>
    <row r="200" spans="1:5" x14ac:dyDescent="0.25">
      <c r="A200">
        <v>17110</v>
      </c>
      <c r="B200" t="s">
        <v>1324</v>
      </c>
      <c r="C200">
        <v>0.1</v>
      </c>
      <c r="E200">
        <f>IF(B200&lt;&gt;"",VLOOKUP(A200,Pdc!A:A,1,FALSE),"")</f>
        <v>17110</v>
      </c>
    </row>
    <row r="201" spans="1:5" x14ac:dyDescent="0.25">
      <c r="A201">
        <v>17130</v>
      </c>
      <c r="B201" t="s">
        <v>211</v>
      </c>
      <c r="C201" s="199">
        <v>39041.949999999997</v>
      </c>
      <c r="E201">
        <f>IF(B201&lt;&gt;"",VLOOKUP(A201,Pdc!A:A,1,FALSE),"")</f>
        <v>17130</v>
      </c>
    </row>
    <row r="202" spans="1:5" x14ac:dyDescent="0.25">
      <c r="A202">
        <v>17140</v>
      </c>
      <c r="B202" t="s">
        <v>212</v>
      </c>
      <c r="C202" s="199">
        <v>12837.24</v>
      </c>
      <c r="E202">
        <f>IF(B202&lt;&gt;"",VLOOKUP(A202,Pdc!A:A,1,FALSE),"")</f>
        <v>17140</v>
      </c>
    </row>
    <row r="203" spans="1:5" x14ac:dyDescent="0.25">
      <c r="A203">
        <v>17270</v>
      </c>
      <c r="B203" t="s">
        <v>1020</v>
      </c>
      <c r="C203">
        <v>134.05000000000001</v>
      </c>
      <c r="E203">
        <f>IF(B203&lt;&gt;"",VLOOKUP(A203,Pdc!A:A,1,FALSE),"")</f>
        <v>17270</v>
      </c>
    </row>
    <row r="204" spans="1:5" x14ac:dyDescent="0.25">
      <c r="A204">
        <v>17373</v>
      </c>
      <c r="B204" t="s">
        <v>1022</v>
      </c>
      <c r="C204" s="199">
        <v>14567690.050000001</v>
      </c>
      <c r="E204">
        <f>IF(B204&lt;&gt;"",VLOOKUP(A204,Pdc!A:A,1,FALSE),"")</f>
        <v>17373</v>
      </c>
    </row>
    <row r="205" spans="1:5" x14ac:dyDescent="0.25">
      <c r="A205">
        <v>17375</v>
      </c>
      <c r="B205" t="s">
        <v>1318</v>
      </c>
      <c r="C205" s="199">
        <v>2000000</v>
      </c>
      <c r="E205">
        <f>IF(B205&lt;&gt;"",VLOOKUP(A205,Pdc!A:A,1,FALSE),"")</f>
        <v>17375</v>
      </c>
    </row>
    <row r="206" spans="1:5" x14ac:dyDescent="0.25">
      <c r="A206">
        <v>17380</v>
      </c>
      <c r="B206" t="s">
        <v>577</v>
      </c>
      <c r="C206" s="199">
        <v>217600.27</v>
      </c>
      <c r="E206">
        <f>IF(B206&lt;&gt;"",VLOOKUP(A206,Pdc!A:A,1,FALSE),"")</f>
        <v>17380</v>
      </c>
    </row>
    <row r="207" spans="1:5" x14ac:dyDescent="0.25">
      <c r="C207" s="199">
        <v>27160421.149999999</v>
      </c>
      <c r="E207" t="str">
        <f>IF(B207&lt;&gt;"",VLOOKUP(A207,Pdc!A:A,1,FALSE),"")</f>
        <v/>
      </c>
    </row>
    <row r="208" spans="1:5" x14ac:dyDescent="0.25">
      <c r="A208" t="s">
        <v>1024</v>
      </c>
      <c r="E208" t="str">
        <f>IF(B208&lt;&gt;"",VLOOKUP(A208,Pdc!A:A,1,FALSE),"")</f>
        <v/>
      </c>
    </row>
    <row r="209" spans="1:5" x14ac:dyDescent="0.25">
      <c r="A209">
        <v>17800</v>
      </c>
      <c r="B209" t="s">
        <v>1025</v>
      </c>
      <c r="C209" s="199">
        <v>4957.18</v>
      </c>
      <c r="E209">
        <f>IF(B209&lt;&gt;"",VLOOKUP(A209,Pdc!A:A,1,FALSE),"")</f>
        <v>17800</v>
      </c>
    </row>
    <row r="210" spans="1:5" x14ac:dyDescent="0.25">
      <c r="A210">
        <v>17801</v>
      </c>
      <c r="B210" t="s">
        <v>854</v>
      </c>
      <c r="C210">
        <v>711.54</v>
      </c>
      <c r="E210">
        <f>IF(B210&lt;&gt;"",VLOOKUP(A210,Pdc!A:A,1,FALSE),"")</f>
        <v>17801</v>
      </c>
    </row>
    <row r="211" spans="1:5" x14ac:dyDescent="0.25">
      <c r="A211">
        <v>17802</v>
      </c>
      <c r="B211" t="s">
        <v>1026</v>
      </c>
      <c r="C211">
        <v>0</v>
      </c>
      <c r="E211">
        <f>IF(B211&lt;&gt;"",VLOOKUP(A211,Pdc!A:A,1,FALSE),"")</f>
        <v>17802</v>
      </c>
    </row>
    <row r="212" spans="1:5" x14ac:dyDescent="0.25">
      <c r="A212">
        <v>17805</v>
      </c>
      <c r="B212" t="s">
        <v>1029</v>
      </c>
      <c r="C212">
        <v>0</v>
      </c>
      <c r="E212">
        <f>IF(B212&lt;&gt;"",VLOOKUP(A212,Pdc!A:A,1,FALSE),"")</f>
        <v>17805</v>
      </c>
    </row>
    <row r="213" spans="1:5" x14ac:dyDescent="0.25">
      <c r="A213">
        <v>17808</v>
      </c>
      <c r="B213" t="s">
        <v>1187</v>
      </c>
      <c r="C213">
        <v>83.89</v>
      </c>
      <c r="E213">
        <f>IF(B213&lt;&gt;"",VLOOKUP(A213,Pdc!A:A,1,FALSE),"")</f>
        <v>17808</v>
      </c>
    </row>
    <row r="214" spans="1:5" x14ac:dyDescent="0.25">
      <c r="C214" s="199">
        <v>5752.61</v>
      </c>
      <c r="E214" t="str">
        <f>IF(B214&lt;&gt;"",VLOOKUP(A214,Pdc!A:A,1,FALSE),"")</f>
        <v/>
      </c>
    </row>
    <row r="215" spans="1:5" x14ac:dyDescent="0.25">
      <c r="A215" t="s">
        <v>967</v>
      </c>
      <c r="C215" s="199">
        <v>27166173.760000002</v>
      </c>
      <c r="E215" t="str">
        <f>IF(B215&lt;&gt;"",VLOOKUP(A215,Pdc!A:A,1,FALSE),"")</f>
        <v/>
      </c>
    </row>
    <row r="216" spans="1:5" x14ac:dyDescent="0.25">
      <c r="A216" t="s">
        <v>817</v>
      </c>
      <c r="E216" t="str">
        <f>IF(B216&lt;&gt;"",VLOOKUP(A216,Pdc!A:A,1,FALSE),"")</f>
        <v/>
      </c>
    </row>
    <row r="217" spans="1:5" x14ac:dyDescent="0.25">
      <c r="E217" t="str">
        <f>IF(B217&lt;&gt;"",VLOOKUP(A217,Pdc!A:A,1,FALSE),"")</f>
        <v/>
      </c>
    </row>
    <row r="218" spans="1:5" x14ac:dyDescent="0.25">
      <c r="A218" t="s">
        <v>1032</v>
      </c>
      <c r="C218" s="199">
        <v>103822623.83</v>
      </c>
      <c r="E218" t="str">
        <f>IF(B218&lt;&gt;"",VLOOKUP(A218,Pdc!A:A,1,FALSE),"")</f>
        <v/>
      </c>
    </row>
    <row r="219" spans="1:5" x14ac:dyDescent="0.25">
      <c r="A219" t="s">
        <v>817</v>
      </c>
      <c r="E219" t="str">
        <f>IF(B219&lt;&gt;"",VLOOKUP(A219,Pdc!A:A,1,FALSE),"")</f>
        <v/>
      </c>
    </row>
    <row r="220" spans="1:5" x14ac:dyDescent="0.25">
      <c r="E220" t="str">
        <f>IF(B220&lt;&gt;"",VLOOKUP(A220,Pdc!A:A,1,FALSE),"")</f>
        <v/>
      </c>
    </row>
    <row r="221" spans="1:5" x14ac:dyDescent="0.25">
      <c r="A221" t="s">
        <v>1033</v>
      </c>
      <c r="E221" t="str">
        <f>IF(B221&lt;&gt;"",VLOOKUP(A221,Pdc!A:A,1,FALSE),"")</f>
        <v/>
      </c>
    </row>
    <row r="222" spans="1:5" x14ac:dyDescent="0.25">
      <c r="A222" t="s">
        <v>817</v>
      </c>
      <c r="E222" t="str">
        <f>IF(B222&lt;&gt;"",VLOOKUP(A222,Pdc!A:A,1,FALSE),"")</f>
        <v/>
      </c>
    </row>
    <row r="223" spans="1:5" x14ac:dyDescent="0.25">
      <c r="A223" t="s">
        <v>1034</v>
      </c>
      <c r="E223" t="str">
        <f>IF(B223&lt;&gt;"",VLOOKUP(A223,Pdc!A:A,1,FALSE),"")</f>
        <v/>
      </c>
    </row>
    <row r="224" spans="1:5" x14ac:dyDescent="0.25">
      <c r="A224">
        <v>18000</v>
      </c>
      <c r="B224" t="s">
        <v>1035</v>
      </c>
      <c r="C224">
        <v>0</v>
      </c>
      <c r="E224">
        <f>IF(B224&lt;&gt;"",VLOOKUP(A224,Pdc!A:A,1,FALSE),"")</f>
        <v>18000</v>
      </c>
    </row>
    <row r="225" spans="1:5" x14ac:dyDescent="0.25">
      <c r="A225">
        <v>18100</v>
      </c>
      <c r="B225" t="s">
        <v>1468</v>
      </c>
      <c r="C225" s="199">
        <v>439998.46</v>
      </c>
      <c r="E225">
        <f>IF(B225&lt;&gt;"",VLOOKUP(A225,Pdc!A:A,1,FALSE),"")</f>
        <v>18100</v>
      </c>
    </row>
    <row r="226" spans="1:5" x14ac:dyDescent="0.25">
      <c r="A226">
        <v>18500</v>
      </c>
      <c r="B226" t="s">
        <v>1461</v>
      </c>
      <c r="C226">
        <v>0</v>
      </c>
      <c r="E226">
        <f>IF(B226&lt;&gt;"",VLOOKUP(A226,Pdc!A:A,1,FALSE),"")</f>
        <v>18500</v>
      </c>
    </row>
    <row r="227" spans="1:5" x14ac:dyDescent="0.25">
      <c r="A227" t="s">
        <v>403</v>
      </c>
      <c r="B227" t="s">
        <v>404</v>
      </c>
      <c r="C227" s="199">
        <v>2925271.67</v>
      </c>
      <c r="E227" t="str">
        <f>IF(B227&lt;&gt;"",VLOOKUP(A227,Pdc!A:A,1,FALSE),"")</f>
        <v>G18500</v>
      </c>
    </row>
    <row r="228" spans="1:5" x14ac:dyDescent="0.25">
      <c r="C228" s="199">
        <v>3365270.13</v>
      </c>
      <c r="E228" t="str">
        <f>IF(B228&lt;&gt;"",VLOOKUP(A228,Pdc!A:A,1,FALSE),"")</f>
        <v/>
      </c>
    </row>
    <row r="229" spans="1:5" x14ac:dyDescent="0.25">
      <c r="A229" t="s">
        <v>1036</v>
      </c>
      <c r="C229" s="199">
        <v>3365270.13</v>
      </c>
      <c r="E229" t="str">
        <f>IF(B229&lt;&gt;"",VLOOKUP(A229,Pdc!A:A,1,FALSE),"")</f>
        <v/>
      </c>
    </row>
    <row r="230" spans="1:5" x14ac:dyDescent="0.25">
      <c r="A230" t="s">
        <v>817</v>
      </c>
      <c r="E230" t="str">
        <f>IF(B230&lt;&gt;"",VLOOKUP(A230,Pdc!A:A,1,FALSE),"")</f>
        <v/>
      </c>
    </row>
    <row r="231" spans="1:5" x14ac:dyDescent="0.25">
      <c r="E231" t="str">
        <f>IF(B231&lt;&gt;"",VLOOKUP(A231,Pdc!A:A,1,FALSE),"")</f>
        <v/>
      </c>
    </row>
    <row r="232" spans="1:5" x14ac:dyDescent="0.25">
      <c r="A232" t="s">
        <v>1037</v>
      </c>
      <c r="C232" s="199">
        <v>178132450.03</v>
      </c>
      <c r="E232" t="str">
        <f>IF(B232&lt;&gt;"",VLOOKUP(A232,Pdc!A:A,1,FALSE),"")</f>
        <v/>
      </c>
    </row>
    <row r="233" spans="1:5" x14ac:dyDescent="0.25">
      <c r="A233" t="s">
        <v>817</v>
      </c>
      <c r="E233" t="str">
        <f>IF(B233&lt;&gt;"",VLOOKUP(A233,Pdc!A:A,1,FALSE),"")</f>
        <v/>
      </c>
    </row>
    <row r="234" spans="1:5" x14ac:dyDescent="0.25">
      <c r="E234" t="str">
        <f>IF(B234&lt;&gt;"",VLOOKUP(A234,Pdc!A:A,1,FALSE),"")</f>
        <v/>
      </c>
    </row>
    <row r="235" spans="1:5" x14ac:dyDescent="0.25">
      <c r="E235" t="str">
        <f>IF(B235&lt;&gt;"",VLOOKUP(A235,Pdc!A:A,1,FALSE),"")</f>
        <v/>
      </c>
    </row>
    <row r="236" spans="1:5" x14ac:dyDescent="0.25">
      <c r="E236" t="str">
        <f>IF(B236&lt;&gt;"",VLOOKUP(A236,Pdc!A:A,1,FALSE),"")</f>
        <v/>
      </c>
    </row>
    <row r="237" spans="1:5" x14ac:dyDescent="0.25">
      <c r="E237" t="str">
        <f>IF(B237&lt;&gt;"",VLOOKUP(A237,Pdc!A:A,1,FALSE),"")</f>
        <v/>
      </c>
    </row>
    <row r="238" spans="1:5" x14ac:dyDescent="0.25">
      <c r="E238" t="str">
        <f>IF(B238&lt;&gt;"",VLOOKUP(A238,Pdc!A:A,1,FALSE),"")</f>
        <v/>
      </c>
    </row>
    <row r="239" spans="1:5" x14ac:dyDescent="0.25">
      <c r="E239" t="str">
        <f>IF(B239&lt;&gt;"",VLOOKUP(A239,Pdc!A:A,1,FALSE),"")</f>
        <v/>
      </c>
    </row>
    <row r="240" spans="1:5" x14ac:dyDescent="0.25">
      <c r="E240" t="str">
        <f>IF(B240&lt;&gt;"",VLOOKUP(A240,Pdc!A:A,1,FALSE),"")</f>
        <v/>
      </c>
    </row>
    <row r="241" spans="1:5" x14ac:dyDescent="0.25">
      <c r="E241" t="str">
        <f>IF(B241&lt;&gt;"",VLOOKUP(A241,Pdc!A:A,1,FALSE),"")</f>
        <v/>
      </c>
    </row>
    <row r="242" spans="1:5" x14ac:dyDescent="0.25">
      <c r="A242" t="s">
        <v>814</v>
      </c>
      <c r="E242" t="str">
        <f>IF(B242&lt;&gt;"",VLOOKUP(A242,Pdc!A:A,1,FALSE),"")</f>
        <v/>
      </c>
    </row>
    <row r="243" spans="1:5" x14ac:dyDescent="0.25">
      <c r="A243" t="s">
        <v>815</v>
      </c>
      <c r="E243" t="str">
        <f>IF(B243&lt;&gt;"",VLOOKUP(A243,Pdc!A:A,1,FALSE),"")</f>
        <v/>
      </c>
    </row>
    <row r="244" spans="1:5" x14ac:dyDescent="0.25">
      <c r="E244" t="str">
        <f>IF(B244&lt;&gt;"",VLOOKUP(A244,Pdc!A:A,1,FALSE),"")</f>
        <v/>
      </c>
    </row>
    <row r="245" spans="1:5" x14ac:dyDescent="0.25">
      <c r="A245" t="s">
        <v>1038</v>
      </c>
      <c r="E245" t="str">
        <f>IF(B245&lt;&gt;"",VLOOKUP(A245,Pdc!A:A,1,FALSE),"")</f>
        <v/>
      </c>
    </row>
    <row r="246" spans="1:5" x14ac:dyDescent="0.25">
      <c r="A246" t="s">
        <v>817</v>
      </c>
      <c r="E246" t="str">
        <f>IF(B246&lt;&gt;"",VLOOKUP(A246,Pdc!A:A,1,FALSE),"")</f>
        <v/>
      </c>
    </row>
    <row r="247" spans="1:5" x14ac:dyDescent="0.25">
      <c r="A247" t="s">
        <v>1039</v>
      </c>
      <c r="E247" t="str">
        <f>IF(B247&lt;&gt;"",VLOOKUP(A247,Pdc!A:A,1,FALSE),"")</f>
        <v/>
      </c>
    </row>
    <row r="248" spans="1:5" x14ac:dyDescent="0.25">
      <c r="A248" t="s">
        <v>817</v>
      </c>
      <c r="E248" t="str">
        <f>IF(B248&lt;&gt;"",VLOOKUP(A248,Pdc!A:A,1,FALSE),"")</f>
        <v/>
      </c>
    </row>
    <row r="249" spans="1:5" x14ac:dyDescent="0.25">
      <c r="A249" t="s">
        <v>1040</v>
      </c>
      <c r="E249" t="str">
        <f>IF(B249&lt;&gt;"",VLOOKUP(A249,Pdc!A:A,1,FALSE),"")</f>
        <v/>
      </c>
    </row>
    <row r="250" spans="1:5" x14ac:dyDescent="0.25">
      <c r="A250">
        <v>20000</v>
      </c>
      <c r="B250" t="s">
        <v>1041</v>
      </c>
      <c r="C250" s="199">
        <v>-4100000</v>
      </c>
      <c r="E250">
        <f>IF(B250&lt;&gt;"",VLOOKUP(A250,Pdc!A:A,1,FALSE),"")</f>
        <v>20000</v>
      </c>
    </row>
    <row r="251" spans="1:5" x14ac:dyDescent="0.25">
      <c r="C251" s="199">
        <v>-4100000</v>
      </c>
      <c r="E251" t="str">
        <f>IF(B251&lt;&gt;"",VLOOKUP(A251,Pdc!A:A,1,FALSE),"")</f>
        <v/>
      </c>
    </row>
    <row r="252" spans="1:5" x14ac:dyDescent="0.25">
      <c r="A252" t="s">
        <v>1042</v>
      </c>
      <c r="E252" t="str">
        <f>IF(B252&lt;&gt;"",VLOOKUP(A252,Pdc!A:A,1,FALSE),"")</f>
        <v/>
      </c>
    </row>
    <row r="253" spans="1:5" x14ac:dyDescent="0.25">
      <c r="A253">
        <v>20100</v>
      </c>
      <c r="B253" t="s">
        <v>1043</v>
      </c>
      <c r="C253" s="199">
        <v>-145346444.27000001</v>
      </c>
      <c r="E253">
        <f>IF(B253&lt;&gt;"",VLOOKUP(A253,Pdc!A:A,1,FALSE),"")</f>
        <v>20100</v>
      </c>
    </row>
    <row r="254" spans="1:5" x14ac:dyDescent="0.25">
      <c r="C254" s="199">
        <v>-145346444.27000001</v>
      </c>
      <c r="E254" t="str">
        <f>IF(B254&lt;&gt;"",VLOOKUP(A254,Pdc!A:A,1,FALSE),"")</f>
        <v/>
      </c>
    </row>
    <row r="255" spans="1:5" x14ac:dyDescent="0.25">
      <c r="A255" t="s">
        <v>1044</v>
      </c>
      <c r="E255" t="str">
        <f>IF(B255&lt;&gt;"",VLOOKUP(A255,Pdc!A:A,1,FALSE),"")</f>
        <v/>
      </c>
    </row>
    <row r="256" spans="1:5" x14ac:dyDescent="0.25">
      <c r="A256">
        <v>20300</v>
      </c>
      <c r="B256" t="s">
        <v>1045</v>
      </c>
      <c r="C256" s="199">
        <v>-281928.98</v>
      </c>
      <c r="E256">
        <f>IF(B256&lt;&gt;"",VLOOKUP(A256,Pdc!A:A,1,FALSE),"")</f>
        <v>20300</v>
      </c>
    </row>
    <row r="257" spans="1:5" x14ac:dyDescent="0.25">
      <c r="C257" s="199">
        <v>-281928.98</v>
      </c>
      <c r="E257" t="str">
        <f>IF(B257&lt;&gt;"",VLOOKUP(A257,Pdc!A:A,1,FALSE),"")</f>
        <v/>
      </c>
    </row>
    <row r="258" spans="1:5" x14ac:dyDescent="0.25">
      <c r="A258" t="s">
        <v>1046</v>
      </c>
      <c r="E258" t="str">
        <f>IF(B258&lt;&gt;"",VLOOKUP(A258,Pdc!A:A,1,FALSE),"")</f>
        <v/>
      </c>
    </row>
    <row r="259" spans="1:5" x14ac:dyDescent="0.25">
      <c r="A259" t="s">
        <v>1047</v>
      </c>
      <c r="E259" t="str">
        <f>IF(B259&lt;&gt;"",VLOOKUP(A259,Pdc!A:A,1,FALSE),"")</f>
        <v/>
      </c>
    </row>
    <row r="260" spans="1:5" x14ac:dyDescent="0.25">
      <c r="A260">
        <v>20800</v>
      </c>
      <c r="B260" t="s">
        <v>1048</v>
      </c>
      <c r="C260" s="199">
        <v>-5356650.5199999996</v>
      </c>
      <c r="E260">
        <f>IF(B260&lt;&gt;"",VLOOKUP(A260,Pdc!A:A,1,FALSE),"")</f>
        <v>20800</v>
      </c>
    </row>
    <row r="261" spans="1:5" x14ac:dyDescent="0.25">
      <c r="C261" s="199">
        <v>-5356650.5199999996</v>
      </c>
      <c r="E261" t="str">
        <f>IF(B261&lt;&gt;"",VLOOKUP(A261,Pdc!A:A,1,FALSE),"")</f>
        <v/>
      </c>
    </row>
    <row r="262" spans="1:5" x14ac:dyDescent="0.25">
      <c r="C262" s="199">
        <v>-5356650.5199999996</v>
      </c>
      <c r="E262" t="str">
        <f>IF(B262&lt;&gt;"",VLOOKUP(A262,Pdc!A:A,1,FALSE),"")</f>
        <v/>
      </c>
    </row>
    <row r="263" spans="1:5" x14ac:dyDescent="0.25">
      <c r="A263">
        <v>19999</v>
      </c>
      <c r="B263" t="s">
        <v>1575</v>
      </c>
      <c r="C263" s="199">
        <v>187258.35</v>
      </c>
      <c r="E263">
        <f>IF(B263&lt;&gt;"",VLOOKUP(A263,Pdc!A:A,1,FALSE),"")</f>
        <v>19999</v>
      </c>
    </row>
    <row r="264" spans="1:5" x14ac:dyDescent="0.25">
      <c r="C264" s="199">
        <v>187258.35</v>
      </c>
      <c r="E264" t="str">
        <f>IF(B264&lt;&gt;"",VLOOKUP(A264,Pdc!A:A,1,FALSE),"")</f>
        <v/>
      </c>
    </row>
    <row r="265" spans="1:5" x14ac:dyDescent="0.25">
      <c r="A265" t="s">
        <v>1049</v>
      </c>
      <c r="C265" s="199">
        <v>-154897765.41999999</v>
      </c>
      <c r="E265" t="str">
        <f>IF(B265&lt;&gt;"",VLOOKUP(A265,Pdc!A:A,1,FALSE),"")</f>
        <v/>
      </c>
    </row>
    <row r="266" spans="1:5" x14ac:dyDescent="0.25">
      <c r="A266" t="s">
        <v>817</v>
      </c>
      <c r="E266" t="str">
        <f>IF(B266&lt;&gt;"",VLOOKUP(A266,Pdc!A:A,1,FALSE),"")</f>
        <v/>
      </c>
    </row>
    <row r="267" spans="1:5" x14ac:dyDescent="0.25">
      <c r="E267" t="str">
        <f>IF(B267&lt;&gt;"",VLOOKUP(A267,Pdc!A:A,1,FALSE),"")</f>
        <v/>
      </c>
    </row>
    <row r="268" spans="1:5" x14ac:dyDescent="0.25">
      <c r="A268" t="s">
        <v>1210</v>
      </c>
      <c r="E268" t="str">
        <f>IF(B268&lt;&gt;"",VLOOKUP(A268,Pdc!A:A,1,FALSE),"")</f>
        <v/>
      </c>
    </row>
    <row r="269" spans="1:5" x14ac:dyDescent="0.25">
      <c r="A269" t="s">
        <v>817</v>
      </c>
      <c r="E269" t="str">
        <f>IF(B269&lt;&gt;"",VLOOKUP(A269,Pdc!A:A,1,FALSE),"")</f>
        <v/>
      </c>
    </row>
    <row r="270" spans="1:5" x14ac:dyDescent="0.25">
      <c r="A270" t="s">
        <v>1211</v>
      </c>
      <c r="E270" t="str">
        <f>IF(B270&lt;&gt;"",VLOOKUP(A270,Pdc!A:A,1,FALSE),"")</f>
        <v/>
      </c>
    </row>
    <row r="271" spans="1:5" x14ac:dyDescent="0.25">
      <c r="A271">
        <v>22405</v>
      </c>
      <c r="B271" t="s">
        <v>1212</v>
      </c>
      <c r="C271" s="199">
        <v>-31167.4</v>
      </c>
      <c r="E271">
        <f>IF(B271&lt;&gt;"",VLOOKUP(A271,Pdc!A:A,1,FALSE),"")</f>
        <v>22405</v>
      </c>
    </row>
    <row r="272" spans="1:5" x14ac:dyDescent="0.25">
      <c r="C272" s="199">
        <v>-31167.4</v>
      </c>
      <c r="E272" t="str">
        <f>IF(B272&lt;&gt;"",VLOOKUP(A272,Pdc!A:A,1,FALSE),"")</f>
        <v/>
      </c>
    </row>
    <row r="273" spans="1:5" x14ac:dyDescent="0.25">
      <c r="A273" t="s">
        <v>1213</v>
      </c>
      <c r="C273" s="199">
        <v>-31167.4</v>
      </c>
      <c r="E273" t="str">
        <f>IF(B273&lt;&gt;"",VLOOKUP(A273,Pdc!A:A,1,FALSE),"")</f>
        <v/>
      </c>
    </row>
    <row r="274" spans="1:5" x14ac:dyDescent="0.25">
      <c r="A274" t="s">
        <v>817</v>
      </c>
      <c r="E274" t="str">
        <f>IF(B274&lt;&gt;"",VLOOKUP(A274,Pdc!A:A,1,FALSE),"")</f>
        <v/>
      </c>
    </row>
    <row r="275" spans="1:5" x14ac:dyDescent="0.25">
      <c r="E275" t="str">
        <f>IF(B275&lt;&gt;"",VLOOKUP(A275,Pdc!A:A,1,FALSE),"")</f>
        <v/>
      </c>
    </row>
    <row r="276" spans="1:5" x14ac:dyDescent="0.25">
      <c r="A276" t="s">
        <v>1050</v>
      </c>
      <c r="E276" t="str">
        <f>IF(B276&lt;&gt;"",VLOOKUP(A276,Pdc!A:A,1,FALSE),"")</f>
        <v/>
      </c>
    </row>
    <row r="277" spans="1:5" x14ac:dyDescent="0.25">
      <c r="A277" t="s">
        <v>817</v>
      </c>
      <c r="E277" t="str">
        <f>IF(B277&lt;&gt;"",VLOOKUP(A277,Pdc!A:A,1,FALSE),"")</f>
        <v/>
      </c>
    </row>
    <row r="278" spans="1:5" x14ac:dyDescent="0.25">
      <c r="A278">
        <v>24000</v>
      </c>
      <c r="B278" t="s">
        <v>1051</v>
      </c>
      <c r="C278" s="199">
        <v>-1629207.84</v>
      </c>
      <c r="E278">
        <f>IF(B278&lt;&gt;"",VLOOKUP(A278,Pdc!A:A,1,FALSE),"")</f>
        <v>24000</v>
      </c>
    </row>
    <row r="279" spans="1:5" x14ac:dyDescent="0.25">
      <c r="A279" t="s">
        <v>1052</v>
      </c>
      <c r="C279" s="199">
        <v>-1629207.84</v>
      </c>
      <c r="E279" t="str">
        <f>IF(B279&lt;&gt;"",VLOOKUP(A279,Pdc!A:A,1,FALSE),"")</f>
        <v/>
      </c>
    </row>
    <row r="280" spans="1:5" x14ac:dyDescent="0.25">
      <c r="A280" t="s">
        <v>817</v>
      </c>
      <c r="E280" t="str">
        <f>IF(B280&lt;&gt;"",VLOOKUP(A280,Pdc!A:A,1,FALSE),"")</f>
        <v/>
      </c>
    </row>
    <row r="281" spans="1:5" x14ac:dyDescent="0.25">
      <c r="E281" t="str">
        <f>IF(B281&lt;&gt;"",VLOOKUP(A281,Pdc!A:A,1,FALSE),"")</f>
        <v/>
      </c>
    </row>
    <row r="282" spans="1:5" x14ac:dyDescent="0.25">
      <c r="A282" t="s">
        <v>1053</v>
      </c>
      <c r="E282" t="str">
        <f>IF(B282&lt;&gt;"",VLOOKUP(A282,Pdc!A:A,1,FALSE),"")</f>
        <v/>
      </c>
    </row>
    <row r="283" spans="1:5" x14ac:dyDescent="0.25">
      <c r="A283" t="s">
        <v>817</v>
      </c>
      <c r="E283" t="str">
        <f>IF(B283&lt;&gt;"",VLOOKUP(A283,Pdc!A:A,1,FALSE),"")</f>
        <v/>
      </c>
    </row>
    <row r="284" spans="1:5" x14ac:dyDescent="0.25">
      <c r="A284" t="s">
        <v>1214</v>
      </c>
      <c r="E284" t="str">
        <f>IF(B284&lt;&gt;"",VLOOKUP(A284,Pdc!A:A,1,FALSE),"")</f>
        <v/>
      </c>
    </row>
    <row r="285" spans="1:5" x14ac:dyDescent="0.25">
      <c r="A285">
        <v>25420</v>
      </c>
      <c r="B285" t="s">
        <v>1215</v>
      </c>
      <c r="C285" s="199">
        <v>-78918.33</v>
      </c>
      <c r="E285">
        <f>IF(B285&lt;&gt;"",VLOOKUP(A285,Pdc!A:A,1,FALSE),"")</f>
        <v>25420</v>
      </c>
    </row>
    <row r="286" spans="1:5" x14ac:dyDescent="0.25">
      <c r="C286" s="199">
        <v>-78918.33</v>
      </c>
      <c r="E286" t="str">
        <f>IF(B286&lt;&gt;"",VLOOKUP(A286,Pdc!A:A,1,FALSE),"")</f>
        <v/>
      </c>
    </row>
    <row r="287" spans="1:5" x14ac:dyDescent="0.25">
      <c r="A287" t="s">
        <v>1055</v>
      </c>
      <c r="E287" t="str">
        <f>IF(B287&lt;&gt;"",VLOOKUP(A287,Pdc!A:A,1,FALSE),"")</f>
        <v/>
      </c>
    </row>
    <row r="288" spans="1:5" x14ac:dyDescent="0.25">
      <c r="A288">
        <v>25600</v>
      </c>
      <c r="B288" t="s">
        <v>1056</v>
      </c>
      <c r="C288" s="199">
        <v>-3578672.73</v>
      </c>
      <c r="E288">
        <f>IF(B288&lt;&gt;"",VLOOKUP(A288,Pdc!A:A,1,FALSE),"")</f>
        <v>25600</v>
      </c>
    </row>
    <row r="289" spans="1:5" x14ac:dyDescent="0.25">
      <c r="A289">
        <v>25610</v>
      </c>
      <c r="B289" t="s">
        <v>1057</v>
      </c>
      <c r="C289" s="199">
        <v>-895611.58</v>
      </c>
      <c r="E289">
        <f>IF(B289&lt;&gt;"",VLOOKUP(A289,Pdc!A:A,1,FALSE),"")</f>
        <v>25610</v>
      </c>
    </row>
    <row r="290" spans="1:5" x14ac:dyDescent="0.25">
      <c r="A290">
        <v>25611</v>
      </c>
      <c r="B290" t="s">
        <v>1058</v>
      </c>
      <c r="C290" s="199">
        <v>-1652317.01</v>
      </c>
      <c r="E290">
        <f>IF(B290&lt;&gt;"",VLOOKUP(A290,Pdc!A:A,1,FALSE),"")</f>
        <v>25611</v>
      </c>
    </row>
    <row r="291" spans="1:5" x14ac:dyDescent="0.25">
      <c r="A291">
        <v>25620</v>
      </c>
      <c r="B291" t="s">
        <v>1469</v>
      </c>
      <c r="C291" s="199">
        <v>311154.67</v>
      </c>
      <c r="E291">
        <f>IF(B291&lt;&gt;"",VLOOKUP(A291,Pdc!A:A,1,FALSE),"")</f>
        <v>25620</v>
      </c>
    </row>
    <row r="292" spans="1:5" x14ac:dyDescent="0.25">
      <c r="C292" s="199">
        <v>-5815446.6500000004</v>
      </c>
      <c r="E292" t="str">
        <f>IF(B292&lt;&gt;"",VLOOKUP(A292,Pdc!A:A,1,FALSE),"")</f>
        <v/>
      </c>
    </row>
    <row r="293" spans="1:5" x14ac:dyDescent="0.25">
      <c r="A293" t="s">
        <v>1059</v>
      </c>
      <c r="E293" t="str">
        <f>IF(B293&lt;&gt;"",VLOOKUP(A293,Pdc!A:A,1,FALSE),"")</f>
        <v/>
      </c>
    </row>
    <row r="294" spans="1:5" x14ac:dyDescent="0.25">
      <c r="A294">
        <v>25800</v>
      </c>
      <c r="B294" t="s">
        <v>1060</v>
      </c>
      <c r="C294" s="199">
        <v>-312982.19</v>
      </c>
      <c r="E294">
        <f>IF(B294&lt;&gt;"",VLOOKUP(A294,Pdc!A:A,1,FALSE),"")</f>
        <v>25800</v>
      </c>
    </row>
    <row r="295" spans="1:5" x14ac:dyDescent="0.25">
      <c r="A295">
        <v>25810</v>
      </c>
      <c r="B295" t="s">
        <v>1061</v>
      </c>
      <c r="C295" s="199">
        <v>-31103.64</v>
      </c>
      <c r="E295">
        <f>IF(B295&lt;&gt;"",VLOOKUP(A295,Pdc!A:A,1,FALSE),"")</f>
        <v>25810</v>
      </c>
    </row>
    <row r="296" spans="1:5" x14ac:dyDescent="0.25">
      <c r="A296">
        <v>25820</v>
      </c>
      <c r="B296" t="s">
        <v>1470</v>
      </c>
      <c r="C296" s="199">
        <v>17471.7</v>
      </c>
      <c r="E296">
        <f>IF(B296&lt;&gt;"",VLOOKUP(A296,Pdc!A:A,1,FALSE),"")</f>
        <v>25820</v>
      </c>
    </row>
    <row r="297" spans="1:5" x14ac:dyDescent="0.25">
      <c r="C297" s="199">
        <v>-326614.13</v>
      </c>
      <c r="E297" t="str">
        <f>IF(B297&lt;&gt;"",VLOOKUP(A297,Pdc!A:A,1,FALSE),"")</f>
        <v/>
      </c>
    </row>
    <row r="298" spans="1:5" x14ac:dyDescent="0.25">
      <c r="A298" t="s">
        <v>1062</v>
      </c>
      <c r="E298" t="str">
        <f>IF(B298&lt;&gt;"",VLOOKUP(A298,Pdc!A:A,1,FALSE),"")</f>
        <v/>
      </c>
    </row>
    <row r="299" spans="1:5" x14ac:dyDescent="0.25">
      <c r="A299">
        <v>25900</v>
      </c>
      <c r="B299" t="s">
        <v>1063</v>
      </c>
      <c r="C299" s="199">
        <v>-1442627.41</v>
      </c>
      <c r="E299">
        <f>IF(B299&lt;&gt;"",VLOOKUP(A299,Pdc!A:A,1,FALSE),"")</f>
        <v>25900</v>
      </c>
    </row>
    <row r="300" spans="1:5" x14ac:dyDescent="0.25">
      <c r="A300">
        <v>25910</v>
      </c>
      <c r="B300" t="s">
        <v>1486</v>
      </c>
      <c r="C300" s="199">
        <v>-362180.8</v>
      </c>
      <c r="E300">
        <f>IF(B300&lt;&gt;"",VLOOKUP(A300,Pdc!A:A,1,FALSE),"")</f>
        <v>25910</v>
      </c>
    </row>
    <row r="301" spans="1:5" x14ac:dyDescent="0.25">
      <c r="A301">
        <v>25920</v>
      </c>
      <c r="B301" t="s">
        <v>1487</v>
      </c>
      <c r="C301" s="199">
        <v>440441.89</v>
      </c>
      <c r="E301">
        <f>IF(B301&lt;&gt;"",VLOOKUP(A301,Pdc!A:A,1,FALSE),"")</f>
        <v>25920</v>
      </c>
    </row>
    <row r="302" spans="1:5" x14ac:dyDescent="0.25">
      <c r="C302" s="199">
        <v>-1364366.32</v>
      </c>
      <c r="E302" t="str">
        <f>IF(B302&lt;&gt;"",VLOOKUP(A302,Pdc!A:A,1,FALSE),"")</f>
        <v/>
      </c>
    </row>
    <row r="303" spans="1:5" x14ac:dyDescent="0.25">
      <c r="A303" t="s">
        <v>1065</v>
      </c>
      <c r="E303" t="str">
        <f>IF(B303&lt;&gt;"",VLOOKUP(A303,Pdc!A:A,1,FALSE),"")</f>
        <v/>
      </c>
    </row>
    <row r="304" spans="1:5" x14ac:dyDescent="0.25">
      <c r="A304">
        <v>26000</v>
      </c>
      <c r="B304" t="s">
        <v>1066</v>
      </c>
      <c r="C304" s="199">
        <v>-81722.2</v>
      </c>
      <c r="E304">
        <f>IF(B304&lt;&gt;"",VLOOKUP(A304,Pdc!A:A,1,FALSE),"")</f>
        <v>26000</v>
      </c>
    </row>
    <row r="305" spans="1:5" x14ac:dyDescent="0.25">
      <c r="A305">
        <v>26050</v>
      </c>
      <c r="B305" t="s">
        <v>1472</v>
      </c>
      <c r="C305" s="199">
        <v>-41684.120000000003</v>
      </c>
      <c r="E305">
        <f>IF(B305&lt;&gt;"",VLOOKUP(A305,Pdc!A:A,1,FALSE),"")</f>
        <v>26050</v>
      </c>
    </row>
    <row r="306" spans="1:5" x14ac:dyDescent="0.25">
      <c r="C306" s="199">
        <v>-123406.32</v>
      </c>
      <c r="E306" t="str">
        <f>IF(B306&lt;&gt;"",VLOOKUP(A306,Pdc!A:A,1,FALSE),"")</f>
        <v/>
      </c>
    </row>
    <row r="307" spans="1:5" x14ac:dyDescent="0.25">
      <c r="A307" t="s">
        <v>1067</v>
      </c>
      <c r="E307" t="str">
        <f>IF(B307&lt;&gt;"",VLOOKUP(A307,Pdc!A:A,1,FALSE),"")</f>
        <v/>
      </c>
    </row>
    <row r="308" spans="1:5" x14ac:dyDescent="0.25">
      <c r="A308">
        <v>26150</v>
      </c>
      <c r="B308" t="s">
        <v>1068</v>
      </c>
      <c r="C308" s="199">
        <v>-170092.19</v>
      </c>
      <c r="E308">
        <f>IF(B308&lt;&gt;"",VLOOKUP(A308,Pdc!A:A,1,FALSE),"")</f>
        <v>26150</v>
      </c>
    </row>
    <row r="309" spans="1:5" x14ac:dyDescent="0.25">
      <c r="A309">
        <v>26151</v>
      </c>
      <c r="B309" t="s">
        <v>1069</v>
      </c>
      <c r="C309">
        <v>0</v>
      </c>
      <c r="E309">
        <f>IF(B309&lt;&gt;"",VLOOKUP(A309,Pdc!A:A,1,FALSE),"")</f>
        <v>26151</v>
      </c>
    </row>
    <row r="310" spans="1:5" x14ac:dyDescent="0.25">
      <c r="A310">
        <v>26155</v>
      </c>
      <c r="B310" t="s">
        <v>1070</v>
      </c>
      <c r="C310">
        <v>0</v>
      </c>
      <c r="E310">
        <f>IF(B310&lt;&gt;"",VLOOKUP(A310,Pdc!A:A,1,FALSE),"")</f>
        <v>26155</v>
      </c>
    </row>
    <row r="311" spans="1:5" x14ac:dyDescent="0.25">
      <c r="A311">
        <v>26156</v>
      </c>
      <c r="B311" t="s">
        <v>1326</v>
      </c>
      <c r="C311">
        <v>-483</v>
      </c>
      <c r="E311">
        <f>IF(B311&lt;&gt;"",VLOOKUP(A311,Pdc!A:A,1,FALSE),"")</f>
        <v>26156</v>
      </c>
    </row>
    <row r="312" spans="1:5" x14ac:dyDescent="0.25">
      <c r="A312">
        <v>26200</v>
      </c>
      <c r="B312" t="s">
        <v>1319</v>
      </c>
      <c r="C312" s="199">
        <v>-560514.42000000004</v>
      </c>
      <c r="E312">
        <f>IF(B312&lt;&gt;"",VLOOKUP(A312,Pdc!A:A,1,FALSE),"")</f>
        <v>26200</v>
      </c>
    </row>
    <row r="313" spans="1:5" x14ac:dyDescent="0.25">
      <c r="A313">
        <v>26203</v>
      </c>
      <c r="B313" t="s">
        <v>1327</v>
      </c>
      <c r="C313" s="199">
        <v>-1059.2</v>
      </c>
      <c r="E313">
        <f>IF(B313&lt;&gt;"",VLOOKUP(A313,Pdc!A:A,1,FALSE),"")</f>
        <v>26203</v>
      </c>
    </row>
    <row r="314" spans="1:5" x14ac:dyDescent="0.25">
      <c r="A314">
        <v>26205</v>
      </c>
      <c r="B314" t="s">
        <v>1320</v>
      </c>
      <c r="C314" s="199">
        <v>-1369.7</v>
      </c>
      <c r="E314">
        <f>IF(B314&lt;&gt;"",VLOOKUP(A314,Pdc!A:A,1,FALSE),"")</f>
        <v>26205</v>
      </c>
    </row>
    <row r="315" spans="1:5" x14ac:dyDescent="0.25">
      <c r="C315" s="199">
        <v>-733518.51</v>
      </c>
      <c r="E315" t="str">
        <f>IF(B315&lt;&gt;"",VLOOKUP(A315,Pdc!A:A,1,FALSE),"")</f>
        <v/>
      </c>
    </row>
    <row r="316" spans="1:5" x14ac:dyDescent="0.25">
      <c r="A316" t="s">
        <v>1072</v>
      </c>
      <c r="E316" t="str">
        <f>IF(B316&lt;&gt;"",VLOOKUP(A316,Pdc!A:A,1,FALSE),"")</f>
        <v/>
      </c>
    </row>
    <row r="317" spans="1:5" x14ac:dyDescent="0.25">
      <c r="A317">
        <v>26300</v>
      </c>
      <c r="B317" t="s">
        <v>1073</v>
      </c>
      <c r="C317" s="199">
        <v>-238027.15</v>
      </c>
      <c r="E317">
        <f>IF(B317&lt;&gt;"",VLOOKUP(A317,Pdc!A:A,1,FALSE),"")</f>
        <v>26300</v>
      </c>
    </row>
    <row r="318" spans="1:5" x14ac:dyDescent="0.25">
      <c r="A318">
        <v>26301</v>
      </c>
      <c r="B318" t="s">
        <v>1074</v>
      </c>
      <c r="C318">
        <v>-0.33</v>
      </c>
      <c r="E318">
        <f>IF(B318&lt;&gt;"",VLOOKUP(A318,Pdc!A:A,1,FALSE),"")</f>
        <v>26301</v>
      </c>
    </row>
    <row r="319" spans="1:5" x14ac:dyDescent="0.25">
      <c r="A319">
        <v>26305</v>
      </c>
      <c r="B319" t="s">
        <v>1075</v>
      </c>
      <c r="C319" s="199">
        <v>-33649.89</v>
      </c>
      <c r="E319">
        <f>IF(B319&lt;&gt;"",VLOOKUP(A319,Pdc!A:A,1,FALSE),"")</f>
        <v>26305</v>
      </c>
    </row>
    <row r="320" spans="1:5" x14ac:dyDescent="0.25">
      <c r="A320">
        <v>26310</v>
      </c>
      <c r="B320" t="s">
        <v>1076</v>
      </c>
      <c r="C320" s="199">
        <v>-22271.94</v>
      </c>
      <c r="E320">
        <f>IF(B320&lt;&gt;"",VLOOKUP(A320,Pdc!A:A,1,FALSE),"")</f>
        <v>26310</v>
      </c>
    </row>
    <row r="321" spans="1:5" x14ac:dyDescent="0.25">
      <c r="A321">
        <v>26311</v>
      </c>
      <c r="B321" t="s">
        <v>1216</v>
      </c>
      <c r="C321" s="199">
        <v>-10512.3</v>
      </c>
      <c r="E321">
        <f>IF(B321&lt;&gt;"",VLOOKUP(A321,Pdc!A:A,1,FALSE),"")</f>
        <v>26311</v>
      </c>
    </row>
    <row r="322" spans="1:5" x14ac:dyDescent="0.25">
      <c r="A322">
        <v>26315</v>
      </c>
      <c r="B322" t="s">
        <v>1077</v>
      </c>
      <c r="C322" s="199">
        <v>-3252.44</v>
      </c>
      <c r="E322">
        <f>IF(B322&lt;&gt;"",VLOOKUP(A322,Pdc!A:A,1,FALSE),"")</f>
        <v>26315</v>
      </c>
    </row>
    <row r="323" spans="1:5" x14ac:dyDescent="0.25">
      <c r="A323">
        <v>26325</v>
      </c>
      <c r="B323" t="s">
        <v>1078</v>
      </c>
      <c r="C323" s="199">
        <v>-7027.14</v>
      </c>
      <c r="E323">
        <f>IF(B323&lt;&gt;"",VLOOKUP(A323,Pdc!A:A,1,FALSE),"")</f>
        <v>26325</v>
      </c>
    </row>
    <row r="324" spans="1:5" x14ac:dyDescent="0.25">
      <c r="A324">
        <v>26335</v>
      </c>
      <c r="B324" t="s">
        <v>1079</v>
      </c>
      <c r="C324" s="199">
        <v>-171431.24</v>
      </c>
      <c r="E324">
        <f>IF(B324&lt;&gt;"",VLOOKUP(A324,Pdc!A:A,1,FALSE),"")</f>
        <v>26335</v>
      </c>
    </row>
    <row r="325" spans="1:5" x14ac:dyDescent="0.25">
      <c r="A325">
        <v>26340</v>
      </c>
      <c r="B325" t="s">
        <v>1462</v>
      </c>
      <c r="C325" s="199">
        <v>-1089.6099999999999</v>
      </c>
      <c r="E325">
        <f>IF(B325&lt;&gt;"",VLOOKUP(A325,Pdc!A:A,1,FALSE),"")</f>
        <v>26340</v>
      </c>
    </row>
    <row r="326" spans="1:5" x14ac:dyDescent="0.25">
      <c r="A326">
        <v>26345</v>
      </c>
      <c r="B326" t="s">
        <v>1080</v>
      </c>
      <c r="C326" s="199">
        <v>-187213.2</v>
      </c>
      <c r="E326">
        <f>IF(B326&lt;&gt;"",VLOOKUP(A326,Pdc!A:A,1,FALSE),"")</f>
        <v>26345</v>
      </c>
    </row>
    <row r="327" spans="1:5" x14ac:dyDescent="0.25">
      <c r="A327">
        <v>26346</v>
      </c>
      <c r="B327" t="s">
        <v>1474</v>
      </c>
      <c r="C327" s="199">
        <v>1616.33</v>
      </c>
      <c r="E327">
        <f>IF(B327&lt;&gt;"",VLOOKUP(A327,Pdc!A:A,1,FALSE),"")</f>
        <v>26346</v>
      </c>
    </row>
    <row r="328" spans="1:5" x14ac:dyDescent="0.25">
      <c r="A328">
        <v>26350</v>
      </c>
      <c r="B328" t="s">
        <v>358</v>
      </c>
      <c r="C328" s="199">
        <v>-1490.81</v>
      </c>
      <c r="E328">
        <f>IF(B328&lt;&gt;"",VLOOKUP(A328,Pdc!A:A,1,FALSE),"")</f>
        <v>26350</v>
      </c>
    </row>
    <row r="329" spans="1:5" x14ac:dyDescent="0.25">
      <c r="A329">
        <v>26380</v>
      </c>
      <c r="B329" t="s">
        <v>1217</v>
      </c>
      <c r="C329" s="199">
        <v>-1879.37</v>
      </c>
      <c r="E329">
        <f>IF(B329&lt;&gt;"",VLOOKUP(A329,Pdc!A:A,1,FALSE),"")</f>
        <v>26380</v>
      </c>
    </row>
    <row r="330" spans="1:5" x14ac:dyDescent="0.25">
      <c r="C330" s="199">
        <v>-676229.09</v>
      </c>
      <c r="E330" t="str">
        <f>IF(B330&lt;&gt;"",VLOOKUP(A330,Pdc!A:A,1,FALSE),"")</f>
        <v/>
      </c>
    </row>
    <row r="331" spans="1:5" x14ac:dyDescent="0.25">
      <c r="A331" t="s">
        <v>1081</v>
      </c>
      <c r="E331" t="str">
        <f>IF(B331&lt;&gt;"",VLOOKUP(A331,Pdc!A:A,1,FALSE),"")</f>
        <v/>
      </c>
    </row>
    <row r="332" spans="1:5" x14ac:dyDescent="0.25">
      <c r="A332">
        <v>15880</v>
      </c>
      <c r="B332" t="s">
        <v>362</v>
      </c>
      <c r="C332" s="199">
        <v>-7348</v>
      </c>
      <c r="E332">
        <f>IF(B332&lt;&gt;"",VLOOKUP(A332,Pdc!A:A,1,FALSE),"")</f>
        <v>15880</v>
      </c>
    </row>
    <row r="333" spans="1:5" x14ac:dyDescent="0.25">
      <c r="A333">
        <v>26400</v>
      </c>
      <c r="B333" t="s">
        <v>1083</v>
      </c>
      <c r="C333" s="199">
        <v>-441619.68</v>
      </c>
      <c r="E333">
        <f>IF(B333&lt;&gt;"",VLOOKUP(A333,Pdc!A:A,1,FALSE),"")</f>
        <v>26400</v>
      </c>
    </row>
    <row r="334" spans="1:5" x14ac:dyDescent="0.25">
      <c r="A334">
        <v>26405</v>
      </c>
      <c r="B334" t="s">
        <v>1084</v>
      </c>
      <c r="C334" s="199">
        <v>-35345.56</v>
      </c>
      <c r="E334">
        <f>IF(B334&lt;&gt;"",VLOOKUP(A334,Pdc!A:A,1,FALSE),"")</f>
        <v>26405</v>
      </c>
    </row>
    <row r="335" spans="1:5" x14ac:dyDescent="0.25">
      <c r="A335">
        <v>26415</v>
      </c>
      <c r="B335" t="s">
        <v>1085</v>
      </c>
      <c r="C335">
        <v>371.5</v>
      </c>
      <c r="E335">
        <f>IF(B335&lt;&gt;"",VLOOKUP(A335,Pdc!A:A,1,FALSE),"")</f>
        <v>26415</v>
      </c>
    </row>
    <row r="336" spans="1:5" x14ac:dyDescent="0.25">
      <c r="A336">
        <v>26420</v>
      </c>
      <c r="B336" t="s">
        <v>1086</v>
      </c>
      <c r="C336" s="199">
        <v>-547596.01</v>
      </c>
      <c r="E336">
        <f>IF(B336&lt;&gt;"",VLOOKUP(A336,Pdc!A:A,1,FALSE),"")</f>
        <v>26420</v>
      </c>
    </row>
    <row r="337" spans="1:5" x14ac:dyDescent="0.25">
      <c r="A337">
        <v>26425</v>
      </c>
      <c r="B337" t="s">
        <v>1087</v>
      </c>
      <c r="C337" s="199">
        <v>-598267.47</v>
      </c>
      <c r="E337">
        <f>IF(B337&lt;&gt;"",VLOOKUP(A337,Pdc!A:A,1,FALSE),"")</f>
        <v>26425</v>
      </c>
    </row>
    <row r="338" spans="1:5" x14ac:dyDescent="0.25">
      <c r="C338" s="199">
        <v>-1629805.22</v>
      </c>
      <c r="E338" t="str">
        <f>IF(B338&lt;&gt;"",VLOOKUP(A338,Pdc!A:A,1,FALSE),"")</f>
        <v/>
      </c>
    </row>
    <row r="339" spans="1:5" x14ac:dyDescent="0.25">
      <c r="A339" t="s">
        <v>1090</v>
      </c>
      <c r="C339" s="199">
        <v>-10748304.57</v>
      </c>
      <c r="E339" t="str">
        <f>IF(B339&lt;&gt;"",VLOOKUP(A339,Pdc!A:A,1,FALSE),"")</f>
        <v/>
      </c>
    </row>
    <row r="340" spans="1:5" x14ac:dyDescent="0.25">
      <c r="A340" t="s">
        <v>817</v>
      </c>
      <c r="E340" t="str">
        <f>IF(B340&lt;&gt;"",VLOOKUP(A340,Pdc!A:A,1,FALSE),"")</f>
        <v/>
      </c>
    </row>
    <row r="341" spans="1:5" x14ac:dyDescent="0.25">
      <c r="E341" t="str">
        <f>IF(B341&lt;&gt;"",VLOOKUP(A341,Pdc!A:A,1,FALSE),"")</f>
        <v/>
      </c>
    </row>
    <row r="342" spans="1:5" x14ac:dyDescent="0.25">
      <c r="A342" t="s">
        <v>1091</v>
      </c>
      <c r="E342" t="str">
        <f>IF(B342&lt;&gt;"",VLOOKUP(A342,Pdc!A:A,1,FALSE),"")</f>
        <v/>
      </c>
    </row>
    <row r="343" spans="1:5" x14ac:dyDescent="0.25">
      <c r="A343" t="s">
        <v>817</v>
      </c>
      <c r="E343" t="str">
        <f>IF(B343&lt;&gt;"",VLOOKUP(A343,Pdc!A:A,1,FALSE),"")</f>
        <v/>
      </c>
    </row>
    <row r="344" spans="1:5" x14ac:dyDescent="0.25">
      <c r="A344" t="s">
        <v>1034</v>
      </c>
      <c r="E344" t="str">
        <f>IF(B344&lt;&gt;"",VLOOKUP(A344,Pdc!A:A,1,FALSE),"")</f>
        <v/>
      </c>
    </row>
    <row r="345" spans="1:5" x14ac:dyDescent="0.25">
      <c r="A345">
        <v>28000</v>
      </c>
      <c r="B345" t="s">
        <v>1476</v>
      </c>
      <c r="C345" s="199">
        <v>-53768.84</v>
      </c>
      <c r="E345">
        <f>IF(B345&lt;&gt;"",VLOOKUP(A345,Pdc!A:A,1,FALSE),"")</f>
        <v>28000</v>
      </c>
    </row>
    <row r="346" spans="1:5" x14ac:dyDescent="0.25">
      <c r="A346">
        <v>28700</v>
      </c>
      <c r="B346" t="s">
        <v>214</v>
      </c>
      <c r="C346" s="199">
        <v>-60495.3</v>
      </c>
      <c r="E346">
        <f>IF(B346&lt;&gt;"",VLOOKUP(A346,Pdc!A:A,1,FALSE),"")</f>
        <v>28700</v>
      </c>
    </row>
    <row r="347" spans="1:5" x14ac:dyDescent="0.25">
      <c r="A347">
        <v>40999</v>
      </c>
      <c r="B347" t="s">
        <v>1093</v>
      </c>
      <c r="C347" s="199">
        <v>-8532994.6699999999</v>
      </c>
      <c r="E347">
        <f>IF(B347&lt;&gt;"",VLOOKUP(A347,Pdc!A:A,1,FALSE),"")</f>
        <v>40999</v>
      </c>
    </row>
    <row r="348" spans="1:5" x14ac:dyDescent="0.25">
      <c r="C348" s="199">
        <v>-8647258.8100000005</v>
      </c>
      <c r="E348" t="str">
        <f>IF(B348&lt;&gt;"",VLOOKUP(A348,Pdc!A:A,1,FALSE),"")</f>
        <v/>
      </c>
    </row>
    <row r="349" spans="1:5" x14ac:dyDescent="0.25">
      <c r="A349" t="s">
        <v>1094</v>
      </c>
      <c r="C349" s="199">
        <v>-8647258.8100000005</v>
      </c>
      <c r="E349" t="str">
        <f>IF(B349&lt;&gt;"",VLOOKUP(A349,Pdc!A:A,1,FALSE),"")</f>
        <v/>
      </c>
    </row>
    <row r="350" spans="1:5" x14ac:dyDescent="0.25">
      <c r="A350" t="s">
        <v>817</v>
      </c>
      <c r="E350" t="str">
        <f>IF(B350&lt;&gt;"",VLOOKUP(A350,Pdc!A:A,1,FALSE),"")</f>
        <v/>
      </c>
    </row>
    <row r="351" spans="1:5" x14ac:dyDescent="0.25">
      <c r="E351" t="str">
        <f>IF(B351&lt;&gt;"",VLOOKUP(A351,Pdc!A:A,1,FALSE),"")</f>
        <v/>
      </c>
    </row>
    <row r="352" spans="1:5" x14ac:dyDescent="0.25">
      <c r="A352" t="s">
        <v>1095</v>
      </c>
      <c r="C352" s="199">
        <v>-175953704.03999999</v>
      </c>
      <c r="E352" t="str">
        <f>IF(B352&lt;&gt;"",VLOOKUP(A352,Pdc!A:A,1,FALSE),"")</f>
        <v/>
      </c>
    </row>
    <row r="353" spans="1:5" x14ac:dyDescent="0.25">
      <c r="A353" t="s">
        <v>817</v>
      </c>
      <c r="E353" t="str">
        <f>IF(B353&lt;&gt;"",VLOOKUP(A353,Pdc!A:A,1,FALSE),"")</f>
        <v/>
      </c>
    </row>
    <row r="354" spans="1:5" x14ac:dyDescent="0.25">
      <c r="E354" t="str">
        <f>IF(B354&lt;&gt;"",VLOOKUP(A354,Pdc!A:A,1,FALSE),"")</f>
        <v/>
      </c>
    </row>
    <row r="355" spans="1:5" x14ac:dyDescent="0.25">
      <c r="E355" t="str">
        <f>IF(B355&lt;&gt;"",VLOOKUP(A355,Pdc!A:A,1,FALSE),"")</f>
        <v/>
      </c>
    </row>
    <row r="356" spans="1:5" x14ac:dyDescent="0.25">
      <c r="E356" t="str">
        <f>IF(B356&lt;&gt;"",VLOOKUP(A356,Pdc!A:A,1,FALSE),"")</f>
        <v/>
      </c>
    </row>
    <row r="357" spans="1:5" x14ac:dyDescent="0.25">
      <c r="E357" t="str">
        <f>IF(B357&lt;&gt;"",VLOOKUP(A357,Pdc!A:A,1,FALSE),"")</f>
        <v/>
      </c>
    </row>
    <row r="358" spans="1:5" x14ac:dyDescent="0.25">
      <c r="E358" t="str">
        <f>IF(B358&lt;&gt;"",VLOOKUP(A358,Pdc!A:A,1,FALSE),"")</f>
        <v/>
      </c>
    </row>
    <row r="359" spans="1:5" x14ac:dyDescent="0.25">
      <c r="E359" t="str">
        <f>IF(B359&lt;&gt;"",VLOOKUP(A359,Pdc!A:A,1,FALSE),"")</f>
        <v/>
      </c>
    </row>
    <row r="360" spans="1:5" x14ac:dyDescent="0.25">
      <c r="E360" t="str">
        <f>IF(B360&lt;&gt;"",VLOOKUP(A360,Pdc!A:A,1,FALSE),"")</f>
        <v/>
      </c>
    </row>
    <row r="361" spans="1:5" x14ac:dyDescent="0.25">
      <c r="E361" t="str">
        <f>IF(B361&lt;&gt;"",VLOOKUP(A361,Pdc!A:A,1,FALSE),"")</f>
        <v/>
      </c>
    </row>
    <row r="362" spans="1:5" x14ac:dyDescent="0.25">
      <c r="A362" t="s">
        <v>814</v>
      </c>
      <c r="E362" t="str">
        <f>IF(B362&lt;&gt;"",VLOOKUP(A362,Pdc!A:A,1,FALSE),"")</f>
        <v/>
      </c>
    </row>
    <row r="363" spans="1:5" x14ac:dyDescent="0.25">
      <c r="A363" t="s">
        <v>815</v>
      </c>
      <c r="E363" t="str">
        <f>IF(B363&lt;&gt;"",VLOOKUP(A363,Pdc!A:A,1,FALSE),"")</f>
        <v/>
      </c>
    </row>
    <row r="364" spans="1:5" x14ac:dyDescent="0.25">
      <c r="E364" t="str">
        <f>IF(B364&lt;&gt;"",VLOOKUP(A364,Pdc!A:A,1,FALSE),"")</f>
        <v/>
      </c>
    </row>
    <row r="365" spans="1:5" x14ac:dyDescent="0.25">
      <c r="A365" t="s">
        <v>1096</v>
      </c>
      <c r="E365" t="str">
        <f>IF(B365&lt;&gt;"",VLOOKUP(A365,Pdc!A:A,1,FALSE),"")</f>
        <v/>
      </c>
    </row>
    <row r="366" spans="1:5" x14ac:dyDescent="0.25">
      <c r="A366" t="s">
        <v>817</v>
      </c>
      <c r="E366" t="str">
        <f>IF(B366&lt;&gt;"",VLOOKUP(A366,Pdc!A:A,1,FALSE),"")</f>
        <v/>
      </c>
    </row>
    <row r="367" spans="1:5" x14ac:dyDescent="0.25">
      <c r="A367" t="s">
        <v>1097</v>
      </c>
      <c r="E367" t="str">
        <f>IF(B367&lt;&gt;"",VLOOKUP(A367,Pdc!A:A,1,FALSE),"")</f>
        <v/>
      </c>
    </row>
    <row r="368" spans="1:5" x14ac:dyDescent="0.25">
      <c r="A368" t="s">
        <v>817</v>
      </c>
      <c r="E368" t="str">
        <f>IF(B368&lt;&gt;"",VLOOKUP(A368,Pdc!A:A,1,FALSE),"")</f>
        <v/>
      </c>
    </row>
    <row r="369" spans="1:5" x14ac:dyDescent="0.25">
      <c r="A369" t="s">
        <v>1098</v>
      </c>
      <c r="E369" t="str">
        <f>IF(B369&lt;&gt;"",VLOOKUP(A369,Pdc!A:A,1,FALSE),"")</f>
        <v/>
      </c>
    </row>
    <row r="370" spans="1:5" x14ac:dyDescent="0.25">
      <c r="A370">
        <v>34860</v>
      </c>
      <c r="B370" t="s">
        <v>1099</v>
      </c>
      <c r="C370">
        <v>245.96</v>
      </c>
      <c r="E370">
        <f>IF(B370&lt;&gt;"",VLOOKUP(A370,Pdc!A:A,1,FALSE),"")</f>
        <v>34860</v>
      </c>
    </row>
    <row r="371" spans="1:5" x14ac:dyDescent="0.25">
      <c r="A371">
        <v>39999</v>
      </c>
      <c r="B371" t="s">
        <v>1188</v>
      </c>
      <c r="C371">
        <v>1.63</v>
      </c>
      <c r="E371">
        <f>IF(B371&lt;&gt;"",VLOOKUP(A371,Pdc!A:A,1,FALSE),"")</f>
        <v>39999</v>
      </c>
    </row>
    <row r="372" spans="1:5" x14ac:dyDescent="0.25">
      <c r="A372">
        <v>40000</v>
      </c>
      <c r="B372" t="s">
        <v>1101</v>
      </c>
      <c r="C372" s="199">
        <v>-1215143.1000000001</v>
      </c>
      <c r="E372">
        <f>IF(B372&lt;&gt;"",VLOOKUP(A372,Pdc!A:A,1,FALSE),"")</f>
        <v>40000</v>
      </c>
    </row>
    <row r="373" spans="1:5" x14ac:dyDescent="0.25">
      <c r="A373">
        <v>40010</v>
      </c>
      <c r="B373" t="s">
        <v>1102</v>
      </c>
      <c r="C373" s="199">
        <v>-91712.33</v>
      </c>
      <c r="E373">
        <f>IF(B373&lt;&gt;"",VLOOKUP(A373,Pdc!A:A,1,FALSE),"")</f>
        <v>40010</v>
      </c>
    </row>
    <row r="374" spans="1:5" x14ac:dyDescent="0.25">
      <c r="A374">
        <v>40020</v>
      </c>
      <c r="B374" t="s">
        <v>1103</v>
      </c>
      <c r="C374" s="199">
        <v>-2024026.49</v>
      </c>
      <c r="E374">
        <f>IF(B374&lt;&gt;"",VLOOKUP(A374,Pdc!A:A,1,FALSE),"")</f>
        <v>40020</v>
      </c>
    </row>
    <row r="375" spans="1:5" x14ac:dyDescent="0.25">
      <c r="A375">
        <v>40030</v>
      </c>
      <c r="B375" t="s">
        <v>640</v>
      </c>
      <c r="C375">
        <v>0</v>
      </c>
      <c r="E375">
        <f>IF(B375&lt;&gt;"",VLOOKUP(A375,Pdc!A:A,1,FALSE),"")</f>
        <v>40030</v>
      </c>
    </row>
    <row r="376" spans="1:5" x14ac:dyDescent="0.25">
      <c r="A376">
        <v>40500</v>
      </c>
      <c r="B376" t="s">
        <v>1189</v>
      </c>
      <c r="C376">
        <v>0</v>
      </c>
      <c r="E376">
        <f>IF(B376&lt;&gt;"",VLOOKUP(A376,Pdc!A:A,1,FALSE),"")</f>
        <v>40500</v>
      </c>
    </row>
    <row r="377" spans="1:5" x14ac:dyDescent="0.25">
      <c r="A377">
        <v>40510</v>
      </c>
      <c r="B377" t="s">
        <v>1190</v>
      </c>
      <c r="C377">
        <v>0</v>
      </c>
      <c r="E377">
        <f>IF(B377&lt;&gt;"",VLOOKUP(A377,Pdc!A:A,1,FALSE),"")</f>
        <v>40510</v>
      </c>
    </row>
    <row r="378" spans="1:5" x14ac:dyDescent="0.25">
      <c r="A378">
        <v>40520</v>
      </c>
      <c r="B378" t="s">
        <v>1104</v>
      </c>
      <c r="C378" s="199">
        <v>-77604.39</v>
      </c>
      <c r="E378">
        <f>IF(B378&lt;&gt;"",VLOOKUP(A378,Pdc!A:A,1,FALSE),"")</f>
        <v>40520</v>
      </c>
    </row>
    <row r="379" spans="1:5" x14ac:dyDescent="0.25">
      <c r="C379" s="199">
        <v>-3408238.72</v>
      </c>
      <c r="E379" t="str">
        <f>IF(B379&lt;&gt;"",VLOOKUP(A379,Pdc!A:A,1,FALSE),"")</f>
        <v/>
      </c>
    </row>
    <row r="380" spans="1:5" x14ac:dyDescent="0.25">
      <c r="A380" t="s">
        <v>1463</v>
      </c>
      <c r="E380" t="str">
        <f>IF(B380&lt;&gt;"",VLOOKUP(A380,Pdc!A:A,1,FALSE),"")</f>
        <v/>
      </c>
    </row>
    <row r="381" spans="1:5" x14ac:dyDescent="0.25">
      <c r="A381">
        <v>50020</v>
      </c>
      <c r="B381" t="s">
        <v>1105</v>
      </c>
      <c r="C381" s="199">
        <v>-194572.36</v>
      </c>
      <c r="E381">
        <f>IF(B381&lt;&gt;"",VLOOKUP(A381,Pdc!A:A,1,FALSE),"")</f>
        <v>50020</v>
      </c>
    </row>
    <row r="382" spans="1:5" x14ac:dyDescent="0.25">
      <c r="A382">
        <v>53000</v>
      </c>
      <c r="B382" t="s">
        <v>1106</v>
      </c>
      <c r="C382" s="199">
        <v>7173.72</v>
      </c>
      <c r="E382">
        <f>IF(B382&lt;&gt;"",VLOOKUP(A382,Pdc!A:A,1,FALSE),"")</f>
        <v>53000</v>
      </c>
    </row>
    <row r="383" spans="1:5" x14ac:dyDescent="0.25">
      <c r="A383">
        <v>53010</v>
      </c>
      <c r="B383" t="s">
        <v>1176</v>
      </c>
      <c r="C383" s="199">
        <v>35659.370000000003</v>
      </c>
      <c r="E383">
        <f>IF(B383&lt;&gt;"",VLOOKUP(A383,Pdc!A:A,1,FALSE),"")</f>
        <v>53010</v>
      </c>
    </row>
    <row r="384" spans="1:5" x14ac:dyDescent="0.25">
      <c r="A384">
        <v>53040</v>
      </c>
      <c r="B384" t="s">
        <v>1107</v>
      </c>
      <c r="C384">
        <v>0</v>
      </c>
      <c r="E384">
        <f>IF(B384&lt;&gt;"",VLOOKUP(A384,Pdc!A:A,1,FALSE),"")</f>
        <v>53040</v>
      </c>
    </row>
    <row r="385" spans="1:5" x14ac:dyDescent="0.25">
      <c r="A385">
        <v>53110</v>
      </c>
      <c r="B385" t="s">
        <v>1108</v>
      </c>
      <c r="C385" s="199">
        <v>31376.89</v>
      </c>
      <c r="E385">
        <f>IF(B385&lt;&gt;"",VLOOKUP(A385,Pdc!A:A,1,FALSE),"")</f>
        <v>53110</v>
      </c>
    </row>
    <row r="386" spans="1:5" x14ac:dyDescent="0.25">
      <c r="A386">
        <v>53200</v>
      </c>
      <c r="B386" t="s">
        <v>1191</v>
      </c>
      <c r="C386" s="199">
        <v>-1119.1099999999999</v>
      </c>
      <c r="E386">
        <f>IF(B386&lt;&gt;"",VLOOKUP(A386,Pdc!A:A,1,FALSE),"")</f>
        <v>53200</v>
      </c>
    </row>
    <row r="387" spans="1:5" x14ac:dyDescent="0.25">
      <c r="A387">
        <v>53300</v>
      </c>
      <c r="B387" t="s">
        <v>1109</v>
      </c>
      <c r="C387" s="199">
        <v>-36058</v>
      </c>
      <c r="E387">
        <f>IF(B387&lt;&gt;"",VLOOKUP(A387,Pdc!A:A,1,FALSE),"")</f>
        <v>53300</v>
      </c>
    </row>
    <row r="388" spans="1:5" x14ac:dyDescent="0.25">
      <c r="A388">
        <v>53999</v>
      </c>
      <c r="B388" t="s">
        <v>1110</v>
      </c>
      <c r="C388" s="199">
        <v>32574.13</v>
      </c>
      <c r="E388">
        <f>IF(B388&lt;&gt;"",VLOOKUP(A388,Pdc!A:A,1,FALSE),"")</f>
        <v>53999</v>
      </c>
    </row>
    <row r="389" spans="1:5" x14ac:dyDescent="0.25">
      <c r="C389" s="199">
        <v>-124965.36</v>
      </c>
      <c r="E389" t="str">
        <f>IF(B389&lt;&gt;"",VLOOKUP(A389,Pdc!A:A,1,FALSE),"")</f>
        <v/>
      </c>
    </row>
    <row r="390" spans="1:5" x14ac:dyDescent="0.25">
      <c r="A390" t="s">
        <v>1111</v>
      </c>
      <c r="E390" t="str">
        <f>IF(B390&lt;&gt;"",VLOOKUP(A390,Pdc!A:A,1,FALSE),"")</f>
        <v/>
      </c>
    </row>
    <row r="391" spans="1:5" x14ac:dyDescent="0.25">
      <c r="A391" t="s">
        <v>1112</v>
      </c>
      <c r="E391" t="str">
        <f>IF(B391&lt;&gt;"",VLOOKUP(A391,Pdc!A:A,1,FALSE),"")</f>
        <v/>
      </c>
    </row>
    <row r="392" spans="1:5" x14ac:dyDescent="0.25">
      <c r="A392">
        <v>41610</v>
      </c>
      <c r="B392" t="s">
        <v>1192</v>
      </c>
      <c r="C392">
        <v>0</v>
      </c>
      <c r="E392">
        <f>IF(B392&lt;&gt;"",VLOOKUP(A392,Pdc!A:A,1,FALSE),"")</f>
        <v>41610</v>
      </c>
    </row>
    <row r="393" spans="1:5" x14ac:dyDescent="0.25">
      <c r="A393">
        <v>41620</v>
      </c>
      <c r="B393" t="s">
        <v>655</v>
      </c>
      <c r="C393">
        <v>0</v>
      </c>
      <c r="D393" s="199">
        <v>-1011378.28</v>
      </c>
      <c r="E393">
        <f>IF(B393&lt;&gt;"",VLOOKUP(A393,Pdc!A:A,1,FALSE),"")</f>
        <v>41620</v>
      </c>
    </row>
    <row r="394" spans="1:5" x14ac:dyDescent="0.25">
      <c r="A394">
        <v>41630</v>
      </c>
      <c r="B394" t="s">
        <v>963</v>
      </c>
      <c r="C394">
        <v>0</v>
      </c>
      <c r="E394">
        <f>IF(B394&lt;&gt;"",VLOOKUP(A394,Pdc!A:A,1,FALSE),"")</f>
        <v>41630</v>
      </c>
    </row>
    <row r="395" spans="1:5" x14ac:dyDescent="0.25">
      <c r="A395">
        <v>41640</v>
      </c>
      <c r="B395" t="s">
        <v>1113</v>
      </c>
      <c r="C395">
        <v>-0.59</v>
      </c>
      <c r="E395">
        <f>IF(B395&lt;&gt;"",VLOOKUP(A395,Pdc!A:A,1,FALSE),"")</f>
        <v>41640</v>
      </c>
    </row>
    <row r="396" spans="1:5" x14ac:dyDescent="0.25">
      <c r="A396">
        <v>41650</v>
      </c>
      <c r="B396" t="s">
        <v>1193</v>
      </c>
      <c r="C396">
        <v>0</v>
      </c>
      <c r="E396">
        <f>IF(B396&lt;&gt;"",VLOOKUP(A396,Pdc!A:A,1,FALSE),"")</f>
        <v>41650</v>
      </c>
    </row>
    <row r="397" spans="1:5" x14ac:dyDescent="0.25">
      <c r="A397">
        <v>41670</v>
      </c>
      <c r="B397" t="s">
        <v>1464</v>
      </c>
      <c r="C397">
        <v>0</v>
      </c>
      <c r="E397">
        <f>IF(B397&lt;&gt;"",VLOOKUP(A397,Pdc!A:A,1,FALSE),"")</f>
        <v>41670</v>
      </c>
    </row>
    <row r="398" spans="1:5" x14ac:dyDescent="0.25">
      <c r="C398">
        <v>-0.59</v>
      </c>
      <c r="E398" t="str">
        <f>IF(B398&lt;&gt;"",VLOOKUP(A398,Pdc!A:A,1,FALSE),"")</f>
        <v/>
      </c>
    </row>
    <row r="399" spans="1:5" x14ac:dyDescent="0.25">
      <c r="C399">
        <v>-0.59</v>
      </c>
      <c r="E399" t="str">
        <f>IF(B399&lt;&gt;"",VLOOKUP(A399,Pdc!A:A,1,FALSE),"")</f>
        <v/>
      </c>
    </row>
    <row r="400" spans="1:5" x14ac:dyDescent="0.25">
      <c r="A400" t="s">
        <v>1114</v>
      </c>
      <c r="C400" s="199">
        <v>-3533204.67</v>
      </c>
      <c r="E400" t="str">
        <f>IF(B400&lt;&gt;"",VLOOKUP(A400,Pdc!A:A,1,FALSE),"")</f>
        <v/>
      </c>
    </row>
    <row r="401" spans="1:5" x14ac:dyDescent="0.25">
      <c r="A401" t="s">
        <v>817</v>
      </c>
      <c r="E401" t="str">
        <f>IF(B401&lt;&gt;"",VLOOKUP(A401,Pdc!A:A,1,FALSE),"")</f>
        <v/>
      </c>
    </row>
    <row r="402" spans="1:5" x14ac:dyDescent="0.25">
      <c r="E402" t="str">
        <f>IF(B402&lt;&gt;"",VLOOKUP(A402,Pdc!A:A,1,FALSE),"")</f>
        <v/>
      </c>
    </row>
    <row r="403" spans="1:5" x14ac:dyDescent="0.25">
      <c r="A403" t="s">
        <v>1115</v>
      </c>
      <c r="E403" t="str">
        <f>IF(B403&lt;&gt;"",VLOOKUP(A403,Pdc!A:A,1,FALSE),"")</f>
        <v/>
      </c>
    </row>
    <row r="404" spans="1:5" x14ac:dyDescent="0.25">
      <c r="A404" t="s">
        <v>817</v>
      </c>
      <c r="E404" t="str">
        <f>IF(B404&lt;&gt;"",VLOOKUP(A404,Pdc!A:A,1,FALSE),"")</f>
        <v/>
      </c>
    </row>
    <row r="405" spans="1:5" x14ac:dyDescent="0.25">
      <c r="A405" t="s">
        <v>1116</v>
      </c>
      <c r="E405" t="str">
        <f>IF(B405&lt;&gt;"",VLOOKUP(A405,Pdc!A:A,1,FALSE),"")</f>
        <v/>
      </c>
    </row>
    <row r="406" spans="1:5" x14ac:dyDescent="0.25">
      <c r="A406">
        <v>30000</v>
      </c>
      <c r="B406" t="s">
        <v>1117</v>
      </c>
      <c r="C406" s="199">
        <v>194406.36</v>
      </c>
      <c r="E406">
        <f>IF(B406&lt;&gt;"",VLOOKUP(A406,Pdc!A:A,1,FALSE),"")</f>
        <v>30000</v>
      </c>
    </row>
    <row r="407" spans="1:5" x14ac:dyDescent="0.25">
      <c r="A407">
        <v>30005</v>
      </c>
      <c r="B407" t="s">
        <v>1194</v>
      </c>
      <c r="C407">
        <v>488.09</v>
      </c>
      <c r="E407">
        <f>IF(B407&lt;&gt;"",VLOOKUP(A407,Pdc!A:A,1,FALSE),"")</f>
        <v>30005</v>
      </c>
    </row>
    <row r="408" spans="1:5" x14ac:dyDescent="0.25">
      <c r="A408">
        <v>30100</v>
      </c>
      <c r="B408" t="s">
        <v>222</v>
      </c>
      <c r="C408">
        <v>6</v>
      </c>
      <c r="E408">
        <f>IF(B408&lt;&gt;"",VLOOKUP(A408,Pdc!A:A,1,FALSE),"")</f>
        <v>30100</v>
      </c>
    </row>
    <row r="409" spans="1:5" x14ac:dyDescent="0.25">
      <c r="A409">
        <v>30110</v>
      </c>
      <c r="B409" t="s">
        <v>1118</v>
      </c>
      <c r="C409">
        <v>837.18</v>
      </c>
      <c r="E409">
        <f>IF(B409&lt;&gt;"",VLOOKUP(A409,Pdc!A:A,1,FALSE),"")</f>
        <v>30110</v>
      </c>
    </row>
    <row r="410" spans="1:5" x14ac:dyDescent="0.25">
      <c r="A410">
        <v>30115</v>
      </c>
      <c r="B410" t="s">
        <v>1119</v>
      </c>
      <c r="C410">
        <v>166.02</v>
      </c>
      <c r="E410">
        <f>IF(B410&lt;&gt;"",VLOOKUP(A410,Pdc!A:A,1,FALSE),"")</f>
        <v>30115</v>
      </c>
    </row>
    <row r="411" spans="1:5" x14ac:dyDescent="0.25">
      <c r="A411">
        <v>30200</v>
      </c>
      <c r="B411" t="s">
        <v>1195</v>
      </c>
      <c r="C411" s="199">
        <v>810377.14</v>
      </c>
      <c r="E411">
        <f>IF(B411&lt;&gt;"",VLOOKUP(A411,Pdc!A:A,1,FALSE),"")</f>
        <v>30200</v>
      </c>
    </row>
    <row r="412" spans="1:5" x14ac:dyDescent="0.25">
      <c r="A412">
        <v>30210</v>
      </c>
      <c r="B412" t="s">
        <v>1196</v>
      </c>
      <c r="C412" s="199">
        <v>13000</v>
      </c>
      <c r="E412">
        <f>IF(B412&lt;&gt;"",VLOOKUP(A412,Pdc!A:A,1,FALSE),"")</f>
        <v>30210</v>
      </c>
    </row>
    <row r="413" spans="1:5" x14ac:dyDescent="0.25">
      <c r="A413">
        <v>30220</v>
      </c>
      <c r="B413" t="s">
        <v>1018</v>
      </c>
      <c r="C413" s="199">
        <v>10143</v>
      </c>
      <c r="E413">
        <f>IF(B413&lt;&gt;"",VLOOKUP(A413,Pdc!A:A,1,FALSE),"")</f>
        <v>30220</v>
      </c>
    </row>
    <row r="414" spans="1:5" x14ac:dyDescent="0.25">
      <c r="A414">
        <v>30240</v>
      </c>
      <c r="B414" t="s">
        <v>1197</v>
      </c>
      <c r="C414">
        <v>0</v>
      </c>
      <c r="E414">
        <f>IF(B414&lt;&gt;"",VLOOKUP(A414,Pdc!A:A,1,FALSE),"")</f>
        <v>30240</v>
      </c>
    </row>
    <row r="415" spans="1:5" x14ac:dyDescent="0.25">
      <c r="A415">
        <v>30250</v>
      </c>
      <c r="B415" t="s">
        <v>1198</v>
      </c>
      <c r="C415" s="199">
        <v>4954.16</v>
      </c>
      <c r="E415">
        <f>IF(B415&lt;&gt;"",VLOOKUP(A415,Pdc!A:A,1,FALSE),"")</f>
        <v>30250</v>
      </c>
    </row>
    <row r="416" spans="1:5" x14ac:dyDescent="0.25">
      <c r="A416">
        <v>30260</v>
      </c>
      <c r="B416" t="s">
        <v>1120</v>
      </c>
      <c r="C416" s="199">
        <v>391004.48</v>
      </c>
      <c r="E416">
        <f>IF(B416&lt;&gt;"",VLOOKUP(A416,Pdc!A:A,1,FALSE),"")</f>
        <v>30260</v>
      </c>
    </row>
    <row r="417" spans="1:5" x14ac:dyDescent="0.25">
      <c r="A417">
        <v>30270</v>
      </c>
      <c r="B417" t="s">
        <v>850</v>
      </c>
      <c r="C417" s="199">
        <v>14074.44</v>
      </c>
      <c r="E417">
        <f>IF(B417&lt;&gt;"",VLOOKUP(A417,Pdc!A:A,1,FALSE),"")</f>
        <v>30270</v>
      </c>
    </row>
    <row r="418" spans="1:5" x14ac:dyDescent="0.25">
      <c r="A418">
        <v>30300</v>
      </c>
      <c r="B418" t="s">
        <v>491</v>
      </c>
      <c r="C418" s="199">
        <v>91514.46</v>
      </c>
      <c r="E418">
        <f>IF(B418&lt;&gt;"",VLOOKUP(A418,Pdc!A:A,1,FALSE),"")</f>
        <v>30300</v>
      </c>
    </row>
    <row r="419" spans="1:5" x14ac:dyDescent="0.25">
      <c r="A419">
        <v>30998</v>
      </c>
      <c r="B419" t="s">
        <v>1121</v>
      </c>
      <c r="C419">
        <v>0</v>
      </c>
      <c r="E419">
        <f>IF(B419&lt;&gt;"",VLOOKUP(A419,Pdc!A:A,1,FALSE),"")</f>
        <v>30998</v>
      </c>
    </row>
    <row r="420" spans="1:5" x14ac:dyDescent="0.25">
      <c r="A420">
        <v>30999</v>
      </c>
      <c r="B420" t="s">
        <v>1122</v>
      </c>
      <c r="C420" s="199">
        <v>-68233.5</v>
      </c>
      <c r="E420">
        <f>IF(B420&lt;&gt;"",VLOOKUP(A420,Pdc!A:A,1,FALSE),"")</f>
        <v>30999</v>
      </c>
    </row>
    <row r="421" spans="1:5" x14ac:dyDescent="0.25">
      <c r="A421" t="s">
        <v>688</v>
      </c>
      <c r="B421" t="s">
        <v>866</v>
      </c>
      <c r="C421" s="199">
        <v>-33170.28</v>
      </c>
      <c r="E421" t="str">
        <f>IF(B421&lt;&gt;"",VLOOKUP(A421,Pdc!A:A,1,FALSE),"")</f>
        <v>G30200</v>
      </c>
    </row>
    <row r="422" spans="1:5" x14ac:dyDescent="0.25">
      <c r="A422" t="s">
        <v>934</v>
      </c>
      <c r="B422" t="s">
        <v>935</v>
      </c>
      <c r="C422" s="199">
        <v>-8935.5</v>
      </c>
      <c r="E422" t="str">
        <f>IF(B422&lt;&gt;"",VLOOKUP(A422,Pdc!A:A,1,FALSE),"")</f>
        <v>G30220</v>
      </c>
    </row>
    <row r="423" spans="1:5" x14ac:dyDescent="0.25">
      <c r="A423" t="s">
        <v>450</v>
      </c>
      <c r="B423" t="s">
        <v>451</v>
      </c>
      <c r="C423" s="199">
        <v>-243761.21</v>
      </c>
      <c r="E423" t="str">
        <f>IF(B423&lt;&gt;"",VLOOKUP(A423,Pdc!A:A,1,FALSE),"")</f>
        <v>G30260</v>
      </c>
    </row>
    <row r="424" spans="1:5" x14ac:dyDescent="0.25">
      <c r="A424" t="s">
        <v>936</v>
      </c>
      <c r="B424" t="s">
        <v>851</v>
      </c>
      <c r="C424" s="199">
        <v>-12298</v>
      </c>
      <c r="E424" t="str">
        <f>IF(B424&lt;&gt;"",VLOOKUP(A424,Pdc!A:A,1,FALSE),"")</f>
        <v>G30270</v>
      </c>
    </row>
    <row r="425" spans="1:5" x14ac:dyDescent="0.25">
      <c r="C425" s="199">
        <v>1164572.8400000001</v>
      </c>
      <c r="E425" t="str">
        <f>IF(B425&lt;&gt;"",VLOOKUP(A425,Pdc!A:A,1,FALSE),"")</f>
        <v/>
      </c>
    </row>
    <row r="426" spans="1:5" x14ac:dyDescent="0.25">
      <c r="A426" t="s">
        <v>1123</v>
      </c>
      <c r="E426" t="str">
        <f>IF(B426&lt;&gt;"",VLOOKUP(A426,Pdc!A:A,1,FALSE),"")</f>
        <v/>
      </c>
    </row>
    <row r="427" spans="1:5" x14ac:dyDescent="0.25">
      <c r="A427">
        <v>31100</v>
      </c>
      <c r="B427" t="s">
        <v>237</v>
      </c>
      <c r="C427" s="199">
        <v>19922.91</v>
      </c>
      <c r="E427">
        <f>IF(B427&lt;&gt;"",VLOOKUP(A427,Pdc!A:A,1,FALSE),"")</f>
        <v>31100</v>
      </c>
    </row>
    <row r="428" spans="1:5" x14ac:dyDescent="0.25">
      <c r="A428">
        <v>31112</v>
      </c>
      <c r="B428" t="s">
        <v>1199</v>
      </c>
      <c r="C428">
        <v>0</v>
      </c>
      <c r="E428">
        <f>IF(B428&lt;&gt;"",VLOOKUP(A428,Pdc!A:A,1,FALSE),"")</f>
        <v>31112</v>
      </c>
    </row>
    <row r="429" spans="1:5" x14ac:dyDescent="0.25">
      <c r="A429">
        <v>31115</v>
      </c>
      <c r="B429" t="s">
        <v>1459</v>
      </c>
      <c r="C429">
        <v>0</v>
      </c>
      <c r="E429">
        <f>IF(B429&lt;&gt;"",VLOOKUP(A429,Pdc!A:A,1,FALSE),"")</f>
        <v>31115</v>
      </c>
    </row>
    <row r="430" spans="1:5" x14ac:dyDescent="0.25">
      <c r="A430">
        <v>31120</v>
      </c>
      <c r="B430" t="s">
        <v>1124</v>
      </c>
      <c r="C430">
        <v>0</v>
      </c>
      <c r="E430">
        <f>IF(B430&lt;&gt;"",VLOOKUP(A430,Pdc!A:A,1,FALSE),"")</f>
        <v>31120</v>
      </c>
    </row>
    <row r="431" spans="1:5" x14ac:dyDescent="0.25">
      <c r="A431">
        <v>31121</v>
      </c>
      <c r="B431" t="s">
        <v>242</v>
      </c>
      <c r="C431">
        <v>0</v>
      </c>
      <c r="E431">
        <f>IF(B431&lt;&gt;"",VLOOKUP(A431,Pdc!A:A,1,FALSE),"")</f>
        <v>31121</v>
      </c>
    </row>
    <row r="432" spans="1:5" x14ac:dyDescent="0.25">
      <c r="A432">
        <v>31122</v>
      </c>
      <c r="B432" t="s">
        <v>243</v>
      </c>
      <c r="C432" s="199">
        <v>1316.97</v>
      </c>
      <c r="E432">
        <f>IF(B432&lt;&gt;"",VLOOKUP(A432,Pdc!A:A,1,FALSE),"")</f>
        <v>31122</v>
      </c>
    </row>
    <row r="433" spans="1:5" x14ac:dyDescent="0.25">
      <c r="A433">
        <v>31123</v>
      </c>
      <c r="B433" t="s">
        <v>1200</v>
      </c>
      <c r="C433" s="199">
        <v>4000</v>
      </c>
      <c r="E433">
        <f>IF(B433&lt;&gt;"",VLOOKUP(A433,Pdc!A:A,1,FALSE),"")</f>
        <v>31123</v>
      </c>
    </row>
    <row r="434" spans="1:5" x14ac:dyDescent="0.25">
      <c r="A434">
        <v>31124</v>
      </c>
      <c r="B434" t="s">
        <v>1201</v>
      </c>
      <c r="C434">
        <v>0</v>
      </c>
      <c r="E434">
        <f>IF(B434&lt;&gt;"",VLOOKUP(A434,Pdc!A:A,1,FALSE),"")</f>
        <v>31124</v>
      </c>
    </row>
    <row r="435" spans="1:5" x14ac:dyDescent="0.25">
      <c r="A435">
        <v>31130</v>
      </c>
      <c r="B435" t="s">
        <v>1309</v>
      </c>
      <c r="C435">
        <v>0</v>
      </c>
      <c r="E435">
        <f>IF(B435&lt;&gt;"",VLOOKUP(A435,Pdc!A:A,1,FALSE),"")</f>
        <v>31130</v>
      </c>
    </row>
    <row r="436" spans="1:5" x14ac:dyDescent="0.25">
      <c r="A436">
        <v>31135</v>
      </c>
      <c r="B436" t="s">
        <v>1391</v>
      </c>
      <c r="C436">
        <v>0</v>
      </c>
      <c r="E436">
        <f>IF(B436&lt;&gt;"",VLOOKUP(A436,Pdc!A:A,1,FALSE),"")</f>
        <v>31135</v>
      </c>
    </row>
    <row r="437" spans="1:5" x14ac:dyDescent="0.25">
      <c r="A437">
        <v>31150</v>
      </c>
      <c r="B437" t="s">
        <v>250</v>
      </c>
      <c r="C437">
        <v>0</v>
      </c>
      <c r="E437">
        <f>IF(B437&lt;&gt;"",VLOOKUP(A437,Pdc!A:A,1,FALSE),"")</f>
        <v>31150</v>
      </c>
    </row>
    <row r="438" spans="1:5" x14ac:dyDescent="0.25">
      <c r="A438">
        <v>31200</v>
      </c>
      <c r="B438" t="s">
        <v>852</v>
      </c>
      <c r="C438" s="199">
        <v>6548.17</v>
      </c>
      <c r="E438">
        <f>IF(B438&lt;&gt;"",VLOOKUP(A438,Pdc!A:A,1,FALSE),"")</f>
        <v>31200</v>
      </c>
    </row>
    <row r="439" spans="1:5" x14ac:dyDescent="0.25">
      <c r="A439">
        <v>31201</v>
      </c>
      <c r="B439" t="s">
        <v>855</v>
      </c>
      <c r="C439" s="199">
        <v>4112</v>
      </c>
      <c r="E439">
        <f>IF(B439&lt;&gt;"",VLOOKUP(A439,Pdc!A:A,1,FALSE),"")</f>
        <v>31201</v>
      </c>
    </row>
    <row r="440" spans="1:5" x14ac:dyDescent="0.25">
      <c r="A440">
        <v>31202</v>
      </c>
      <c r="B440" t="s">
        <v>1125</v>
      </c>
      <c r="C440" s="199">
        <v>138285.41</v>
      </c>
      <c r="E440">
        <f>IF(B440&lt;&gt;"",VLOOKUP(A440,Pdc!A:A,1,FALSE),"")</f>
        <v>31202</v>
      </c>
    </row>
    <row r="441" spans="1:5" x14ac:dyDescent="0.25">
      <c r="A441">
        <v>31205</v>
      </c>
      <c r="B441" t="s">
        <v>1218</v>
      </c>
      <c r="C441">
        <v>953.38</v>
      </c>
      <c r="E441">
        <f>IF(B441&lt;&gt;"",VLOOKUP(A441,Pdc!A:A,1,FALSE),"")</f>
        <v>31205</v>
      </c>
    </row>
    <row r="442" spans="1:5" x14ac:dyDescent="0.25">
      <c r="A442">
        <v>31206</v>
      </c>
      <c r="B442" t="s">
        <v>1219</v>
      </c>
      <c r="C442" s="199">
        <v>10046.74</v>
      </c>
      <c r="E442">
        <f>IF(B442&lt;&gt;"",VLOOKUP(A442,Pdc!A:A,1,FALSE),"")</f>
        <v>31206</v>
      </c>
    </row>
    <row r="443" spans="1:5" x14ac:dyDescent="0.25">
      <c r="A443">
        <v>31210</v>
      </c>
      <c r="B443" t="s">
        <v>1202</v>
      </c>
      <c r="C443" s="199">
        <v>136670.42000000001</v>
      </c>
      <c r="E443">
        <f>IF(B443&lt;&gt;"",VLOOKUP(A443,Pdc!A:A,1,FALSE),"")</f>
        <v>31210</v>
      </c>
    </row>
    <row r="444" spans="1:5" x14ac:dyDescent="0.25">
      <c r="A444">
        <v>31230</v>
      </c>
      <c r="B444" t="s">
        <v>1126</v>
      </c>
      <c r="C444">
        <v>22</v>
      </c>
      <c r="E444">
        <f>IF(B444&lt;&gt;"",VLOOKUP(A444,Pdc!A:A,1,FALSE),"")</f>
        <v>31230</v>
      </c>
    </row>
    <row r="445" spans="1:5" x14ac:dyDescent="0.25">
      <c r="A445">
        <v>31300</v>
      </c>
      <c r="B445" t="s">
        <v>256</v>
      </c>
      <c r="C445">
        <v>209.11</v>
      </c>
      <c r="E445">
        <f>IF(B445&lt;&gt;"",VLOOKUP(A445,Pdc!A:A,1,FALSE),"")</f>
        <v>31300</v>
      </c>
    </row>
    <row r="446" spans="1:5" x14ac:dyDescent="0.25">
      <c r="A446">
        <v>31311</v>
      </c>
      <c r="B446" t="s">
        <v>258</v>
      </c>
      <c r="C446">
        <v>62.8</v>
      </c>
      <c r="E446">
        <f>IF(B446&lt;&gt;"",VLOOKUP(A446,Pdc!A:A,1,FALSE),"")</f>
        <v>31311</v>
      </c>
    </row>
    <row r="447" spans="1:5" x14ac:dyDescent="0.25">
      <c r="A447">
        <v>31315</v>
      </c>
      <c r="B447" t="s">
        <v>1155</v>
      </c>
      <c r="C447" s="199">
        <v>7909.84</v>
      </c>
      <c r="E447">
        <f>IF(B447&lt;&gt;"",VLOOKUP(A447,Pdc!A:A,1,FALSE),"")</f>
        <v>31315</v>
      </c>
    </row>
    <row r="448" spans="1:5" x14ac:dyDescent="0.25">
      <c r="A448">
        <v>31320</v>
      </c>
      <c r="B448" t="s">
        <v>260</v>
      </c>
      <c r="C448" s="199">
        <v>1693.86</v>
      </c>
      <c r="E448">
        <f>IF(B448&lt;&gt;"",VLOOKUP(A448,Pdc!A:A,1,FALSE),"")</f>
        <v>31320</v>
      </c>
    </row>
    <row r="449" spans="1:5" x14ac:dyDescent="0.25">
      <c r="A449">
        <v>31350</v>
      </c>
      <c r="B449" t="s">
        <v>263</v>
      </c>
      <c r="C449">
        <v>0</v>
      </c>
      <c r="E449">
        <f>IF(B449&lt;&gt;"",VLOOKUP(A449,Pdc!A:A,1,FALSE),"")</f>
        <v>31350</v>
      </c>
    </row>
    <row r="450" spans="1:5" x14ac:dyDescent="0.25">
      <c r="A450">
        <v>31400</v>
      </c>
      <c r="B450" t="s">
        <v>1203</v>
      </c>
      <c r="C450" s="199">
        <v>9618.4699999999993</v>
      </c>
      <c r="E450">
        <f>IF(B450&lt;&gt;"",VLOOKUP(A450,Pdc!A:A,1,FALSE),"")</f>
        <v>31400</v>
      </c>
    </row>
    <row r="451" spans="1:5" x14ac:dyDescent="0.25">
      <c r="A451">
        <v>31401</v>
      </c>
      <c r="B451" t="s">
        <v>1156</v>
      </c>
      <c r="C451" s="199">
        <v>69299.41</v>
      </c>
      <c r="E451">
        <f>IF(B451&lt;&gt;"",VLOOKUP(A451,Pdc!A:A,1,FALSE),"")</f>
        <v>31401</v>
      </c>
    </row>
    <row r="452" spans="1:5" x14ac:dyDescent="0.25">
      <c r="A452">
        <v>31402</v>
      </c>
      <c r="B452" t="s">
        <v>1127</v>
      </c>
      <c r="C452" s="199">
        <v>4000</v>
      </c>
      <c r="E452">
        <f>IF(B452&lt;&gt;"",VLOOKUP(A452,Pdc!A:A,1,FALSE),"")</f>
        <v>31402</v>
      </c>
    </row>
    <row r="453" spans="1:5" x14ac:dyDescent="0.25">
      <c r="A453">
        <v>31403</v>
      </c>
      <c r="B453" t="s">
        <v>863</v>
      </c>
      <c r="C453" s="199">
        <v>50979.57</v>
      </c>
      <c r="E453">
        <f>IF(B453&lt;&gt;"",VLOOKUP(A453,Pdc!A:A,1,FALSE),"")</f>
        <v>31403</v>
      </c>
    </row>
    <row r="454" spans="1:5" x14ac:dyDescent="0.25">
      <c r="A454">
        <v>31500</v>
      </c>
      <c r="B454" t="s">
        <v>1128</v>
      </c>
      <c r="C454" s="199">
        <v>1019.7</v>
      </c>
      <c r="E454">
        <f>IF(B454&lt;&gt;"",VLOOKUP(A454,Pdc!A:A,1,FALSE),"")</f>
        <v>31500</v>
      </c>
    </row>
    <row r="455" spans="1:5" x14ac:dyDescent="0.25">
      <c r="A455">
        <v>31505</v>
      </c>
      <c r="B455" t="s">
        <v>1321</v>
      </c>
      <c r="C455">
        <v>0</v>
      </c>
      <c r="E455">
        <f>IF(B455&lt;&gt;"",VLOOKUP(A455,Pdc!A:A,1,FALSE),"")</f>
        <v>31505</v>
      </c>
    </row>
    <row r="456" spans="1:5" x14ac:dyDescent="0.25">
      <c r="A456">
        <v>31510</v>
      </c>
      <c r="B456" t="s">
        <v>269</v>
      </c>
      <c r="C456" s="199">
        <v>8125.17</v>
      </c>
      <c r="E456">
        <f>IF(B456&lt;&gt;"",VLOOKUP(A456,Pdc!A:A,1,FALSE),"")</f>
        <v>31510</v>
      </c>
    </row>
    <row r="457" spans="1:5" x14ac:dyDescent="0.25">
      <c r="A457">
        <v>31511</v>
      </c>
      <c r="B457" t="s">
        <v>1129</v>
      </c>
      <c r="C457" s="199">
        <v>6030</v>
      </c>
      <c r="E457">
        <f>IF(B457&lt;&gt;"",VLOOKUP(A457,Pdc!A:A,1,FALSE),"")</f>
        <v>31511</v>
      </c>
    </row>
    <row r="458" spans="1:5" x14ac:dyDescent="0.25">
      <c r="A458">
        <v>31512</v>
      </c>
      <c r="B458" t="s">
        <v>1204</v>
      </c>
      <c r="C458" s="199">
        <v>2462.81</v>
      </c>
      <c r="E458">
        <f>IF(B458&lt;&gt;"",VLOOKUP(A458,Pdc!A:A,1,FALSE),"")</f>
        <v>31512</v>
      </c>
    </row>
    <row r="459" spans="1:5" x14ac:dyDescent="0.25">
      <c r="A459">
        <v>31513</v>
      </c>
      <c r="B459" t="s">
        <v>272</v>
      </c>
      <c r="C459">
        <v>0</v>
      </c>
      <c r="E459">
        <f>IF(B459&lt;&gt;"",VLOOKUP(A459,Pdc!A:A,1,FALSE),"")</f>
        <v>31513</v>
      </c>
    </row>
    <row r="460" spans="1:5" x14ac:dyDescent="0.25">
      <c r="A460">
        <v>31514</v>
      </c>
      <c r="B460" t="s">
        <v>1205</v>
      </c>
      <c r="C460">
        <v>0</v>
      </c>
      <c r="E460">
        <f>IF(B460&lt;&gt;"",VLOOKUP(A460,Pdc!A:A,1,FALSE),"")</f>
        <v>31514</v>
      </c>
    </row>
    <row r="461" spans="1:5" x14ac:dyDescent="0.25">
      <c r="A461">
        <v>31515</v>
      </c>
      <c r="B461" t="s">
        <v>1130</v>
      </c>
      <c r="C461" s="199">
        <v>1275</v>
      </c>
      <c r="E461">
        <f>IF(B461&lt;&gt;"",VLOOKUP(A461,Pdc!A:A,1,FALSE),"")</f>
        <v>31515</v>
      </c>
    </row>
    <row r="462" spans="1:5" x14ac:dyDescent="0.25">
      <c r="A462">
        <v>31530</v>
      </c>
      <c r="B462" t="s">
        <v>1131</v>
      </c>
      <c r="C462" s="199">
        <v>31692.07</v>
      </c>
      <c r="E462">
        <f>IF(B462&lt;&gt;"",VLOOKUP(A462,Pdc!A:A,1,FALSE),"")</f>
        <v>31530</v>
      </c>
    </row>
    <row r="463" spans="1:5" x14ac:dyDescent="0.25">
      <c r="A463">
        <v>31600</v>
      </c>
      <c r="B463" t="s">
        <v>1132</v>
      </c>
      <c r="C463">
        <v>0</v>
      </c>
      <c r="E463">
        <f>IF(B463&lt;&gt;"",VLOOKUP(A463,Pdc!A:A,1,FALSE),"")</f>
        <v>31600</v>
      </c>
    </row>
    <row r="464" spans="1:5" x14ac:dyDescent="0.25">
      <c r="A464">
        <v>31700</v>
      </c>
      <c r="B464" t="s">
        <v>302</v>
      </c>
      <c r="C464">
        <v>0</v>
      </c>
      <c r="E464">
        <f>IF(B464&lt;&gt;"",VLOOKUP(A464,Pdc!A:A,1,FALSE),"")</f>
        <v>31700</v>
      </c>
    </row>
    <row r="465" spans="1:5" x14ac:dyDescent="0.25">
      <c r="A465">
        <v>31701</v>
      </c>
      <c r="B465" t="s">
        <v>303</v>
      </c>
      <c r="C465">
        <v>0</v>
      </c>
      <c r="E465">
        <f>IF(B465&lt;&gt;"",VLOOKUP(A465,Pdc!A:A,1,FALSE),"")</f>
        <v>31701</v>
      </c>
    </row>
    <row r="466" spans="1:5" x14ac:dyDescent="0.25">
      <c r="A466">
        <v>31702</v>
      </c>
      <c r="B466" t="s">
        <v>1133</v>
      </c>
      <c r="C466">
        <v>0</v>
      </c>
      <c r="E466">
        <f>IF(B466&lt;&gt;"",VLOOKUP(A466,Pdc!A:A,1,FALSE),"")</f>
        <v>31702</v>
      </c>
    </row>
    <row r="467" spans="1:5" x14ac:dyDescent="0.25">
      <c r="A467">
        <v>31703</v>
      </c>
      <c r="B467" t="s">
        <v>1134</v>
      </c>
      <c r="C467" s="199">
        <v>7950.55</v>
      </c>
      <c r="E467">
        <f>IF(B467&lt;&gt;"",VLOOKUP(A467,Pdc!A:A,1,FALSE),"")</f>
        <v>31703</v>
      </c>
    </row>
    <row r="468" spans="1:5" x14ac:dyDescent="0.25">
      <c r="A468">
        <v>31704</v>
      </c>
      <c r="B468" t="s">
        <v>1135</v>
      </c>
      <c r="C468">
        <v>137</v>
      </c>
      <c r="E468">
        <f>IF(B468&lt;&gt;"",VLOOKUP(A468,Pdc!A:A,1,FALSE),"")</f>
        <v>31704</v>
      </c>
    </row>
    <row r="469" spans="1:5" x14ac:dyDescent="0.25">
      <c r="A469">
        <v>31705</v>
      </c>
      <c r="B469" t="s">
        <v>1206</v>
      </c>
      <c r="C469">
        <v>21.7</v>
      </c>
      <c r="E469">
        <f>IF(B469&lt;&gt;"",VLOOKUP(A469,Pdc!A:A,1,FALSE),"")</f>
        <v>31705</v>
      </c>
    </row>
    <row r="470" spans="1:5" x14ac:dyDescent="0.25">
      <c r="A470">
        <v>31706</v>
      </c>
      <c r="B470" t="s">
        <v>308</v>
      </c>
      <c r="C470" s="199">
        <v>1172.31</v>
      </c>
      <c r="E470">
        <f>IF(B470&lt;&gt;"",VLOOKUP(A470,Pdc!A:A,1,FALSE),"")</f>
        <v>31706</v>
      </c>
    </row>
    <row r="471" spans="1:5" x14ac:dyDescent="0.25">
      <c r="A471">
        <v>31800</v>
      </c>
      <c r="B471" t="s">
        <v>309</v>
      </c>
      <c r="C471">
        <v>266.68</v>
      </c>
      <c r="E471">
        <f>IF(B471&lt;&gt;"",VLOOKUP(A471,Pdc!A:A,1,FALSE),"")</f>
        <v>31800</v>
      </c>
    </row>
    <row r="472" spans="1:5" x14ac:dyDescent="0.25">
      <c r="A472">
        <v>31820</v>
      </c>
      <c r="B472" t="s">
        <v>1207</v>
      </c>
      <c r="C472" s="199">
        <v>14167.98</v>
      </c>
      <c r="E472">
        <f>IF(B472&lt;&gt;"",VLOOKUP(A472,Pdc!A:A,1,FALSE),"")</f>
        <v>31820</v>
      </c>
    </row>
    <row r="473" spans="1:5" x14ac:dyDescent="0.25">
      <c r="A473">
        <v>31830</v>
      </c>
      <c r="B473" t="s">
        <v>312</v>
      </c>
      <c r="C473" s="199">
        <v>31943.37</v>
      </c>
      <c r="E473">
        <f>IF(B473&lt;&gt;"",VLOOKUP(A473,Pdc!A:A,1,FALSE),"")</f>
        <v>31830</v>
      </c>
    </row>
    <row r="474" spans="1:5" x14ac:dyDescent="0.25">
      <c r="A474">
        <v>31840</v>
      </c>
      <c r="B474" t="s">
        <v>1136</v>
      </c>
      <c r="C474">
        <v>104.65</v>
      </c>
      <c r="E474">
        <f>IF(B474&lt;&gt;"",VLOOKUP(A474,Pdc!A:A,1,FALSE),"")</f>
        <v>31840</v>
      </c>
    </row>
    <row r="475" spans="1:5" x14ac:dyDescent="0.25">
      <c r="A475">
        <v>31850</v>
      </c>
      <c r="B475" t="s">
        <v>1137</v>
      </c>
      <c r="C475">
        <v>1.01</v>
      </c>
      <c r="E475">
        <f>IF(B475&lt;&gt;"",VLOOKUP(A475,Pdc!A:A,1,FALSE),"")</f>
        <v>31850</v>
      </c>
    </row>
    <row r="476" spans="1:5" x14ac:dyDescent="0.25">
      <c r="A476">
        <v>31861</v>
      </c>
      <c r="B476" t="s">
        <v>1141</v>
      </c>
      <c r="C476">
        <v>355.04</v>
      </c>
      <c r="E476">
        <f>IF(B476&lt;&gt;"",VLOOKUP(A476,Pdc!A:A,1,FALSE),"")</f>
        <v>31861</v>
      </c>
    </row>
    <row r="477" spans="1:5" x14ac:dyDescent="0.25">
      <c r="A477">
        <v>31862</v>
      </c>
      <c r="B477" t="s">
        <v>894</v>
      </c>
      <c r="C477" s="199">
        <v>45771.040000000001</v>
      </c>
      <c r="E477">
        <f>IF(B477&lt;&gt;"",VLOOKUP(A477,Pdc!A:A,1,FALSE),"")</f>
        <v>31862</v>
      </c>
    </row>
    <row r="478" spans="1:5" x14ac:dyDescent="0.25">
      <c r="A478">
        <v>31870</v>
      </c>
      <c r="B478" t="s">
        <v>1226</v>
      </c>
      <c r="C478">
        <v>0</v>
      </c>
      <c r="E478">
        <f>IF(B478&lt;&gt;"",VLOOKUP(A478,Pdc!A:A,1,FALSE),"")</f>
        <v>31870</v>
      </c>
    </row>
    <row r="479" spans="1:5" x14ac:dyDescent="0.25">
      <c r="A479">
        <v>31880</v>
      </c>
      <c r="B479" t="s">
        <v>1220</v>
      </c>
      <c r="C479">
        <v>0</v>
      </c>
      <c r="E479">
        <f>IF(B479&lt;&gt;"",VLOOKUP(A479,Pdc!A:A,1,FALSE),"")</f>
        <v>31880</v>
      </c>
    </row>
    <row r="480" spans="1:5" x14ac:dyDescent="0.25">
      <c r="A480" t="s">
        <v>452</v>
      </c>
      <c r="B480" t="s">
        <v>453</v>
      </c>
      <c r="C480" s="199">
        <v>-16158.54</v>
      </c>
      <c r="E480" t="str">
        <f>IF(B480&lt;&gt;"",VLOOKUP(A480,Pdc!A:A,1,FALSE),"")</f>
        <v>G31100</v>
      </c>
    </row>
    <row r="481" spans="1:5" x14ac:dyDescent="0.25">
      <c r="A481" t="s">
        <v>476</v>
      </c>
      <c r="B481" t="s">
        <v>852</v>
      </c>
      <c r="C481" s="199">
        <v>-2891.16</v>
      </c>
      <c r="E481" t="str">
        <f>IF(B481&lt;&gt;"",VLOOKUP(A481,Pdc!A:A,1,FALSE),"")</f>
        <v>G31200</v>
      </c>
    </row>
    <row r="482" spans="1:5" x14ac:dyDescent="0.25">
      <c r="A482" t="s">
        <v>1221</v>
      </c>
      <c r="B482" t="s">
        <v>856</v>
      </c>
      <c r="C482">
        <v>-970.94</v>
      </c>
      <c r="E482" t="str">
        <f>IF(B482&lt;&gt;"",VLOOKUP(A482,Pdc!A:A,1,FALSE),"")</f>
        <v>G31201</v>
      </c>
    </row>
    <row r="483" spans="1:5" x14ac:dyDescent="0.25">
      <c r="A483" t="s">
        <v>478</v>
      </c>
      <c r="B483" t="s">
        <v>1125</v>
      </c>
      <c r="C483" s="199">
        <v>-75176.820000000007</v>
      </c>
      <c r="E483" t="str">
        <f>IF(B483&lt;&gt;"",VLOOKUP(A483,Pdc!A:A,1,FALSE),"")</f>
        <v>G31202</v>
      </c>
    </row>
    <row r="484" spans="1:5" x14ac:dyDescent="0.25">
      <c r="A484" t="s">
        <v>1222</v>
      </c>
      <c r="B484" t="s">
        <v>1223</v>
      </c>
      <c r="C484">
        <v>-546.70000000000005</v>
      </c>
      <c r="E484" t="str">
        <f>IF(B484&lt;&gt;"",VLOOKUP(A484,Pdc!A:A,1,FALSE),"")</f>
        <v>G31205</v>
      </c>
    </row>
    <row r="485" spans="1:5" x14ac:dyDescent="0.25">
      <c r="A485" t="s">
        <v>1224</v>
      </c>
      <c r="B485" t="s">
        <v>1225</v>
      </c>
      <c r="C485" s="199">
        <v>-7018.84</v>
      </c>
      <c r="E485" t="str">
        <f>IF(B485&lt;&gt;"",VLOOKUP(A485,Pdc!A:A,1,FALSE),"")</f>
        <v>G31206</v>
      </c>
    </row>
    <row r="486" spans="1:5" x14ac:dyDescent="0.25">
      <c r="A486" t="s">
        <v>480</v>
      </c>
      <c r="B486" t="s">
        <v>481</v>
      </c>
      <c r="C486" s="199">
        <v>-108012.02</v>
      </c>
      <c r="E486" t="str">
        <f>IF(B486&lt;&gt;"",VLOOKUP(A486,Pdc!A:A,1,FALSE),"")</f>
        <v>G31210</v>
      </c>
    </row>
    <row r="487" spans="1:5" x14ac:dyDescent="0.25">
      <c r="A487" t="s">
        <v>895</v>
      </c>
      <c r="B487" t="s">
        <v>896</v>
      </c>
      <c r="C487" s="199">
        <v>-6948.33</v>
      </c>
      <c r="E487" t="str">
        <f>IF(B487&lt;&gt;"",VLOOKUP(A487,Pdc!A:A,1,FALSE),"")</f>
        <v>G31315</v>
      </c>
    </row>
    <row r="488" spans="1:5" x14ac:dyDescent="0.25">
      <c r="A488" t="s">
        <v>493</v>
      </c>
      <c r="B488" t="s">
        <v>494</v>
      </c>
      <c r="C488" s="199">
        <v>-8549.75</v>
      </c>
      <c r="E488" t="str">
        <f>IF(B488&lt;&gt;"",VLOOKUP(A488,Pdc!A:A,1,FALSE),"")</f>
        <v>G31400</v>
      </c>
    </row>
    <row r="489" spans="1:5" x14ac:dyDescent="0.25">
      <c r="A489" t="s">
        <v>1358</v>
      </c>
      <c r="B489" t="s">
        <v>1392</v>
      </c>
      <c r="C489" s="199">
        <v>-59894.559999999998</v>
      </c>
      <c r="E489" t="str">
        <f>IF(B489&lt;&gt;"",VLOOKUP(A489,Pdc!A:A,1,FALSE),"")</f>
        <v>G31401</v>
      </c>
    </row>
    <row r="490" spans="1:5" x14ac:dyDescent="0.25">
      <c r="A490" t="s">
        <v>497</v>
      </c>
      <c r="B490" t="s">
        <v>862</v>
      </c>
      <c r="C490" s="199">
        <v>-45315.17</v>
      </c>
      <c r="E490" t="str">
        <f>IF(B490&lt;&gt;"",VLOOKUP(A490,Pdc!A:A,1,FALSE),"")</f>
        <v>G31403</v>
      </c>
    </row>
    <row r="491" spans="1:5" x14ac:dyDescent="0.25">
      <c r="A491" t="s">
        <v>498</v>
      </c>
      <c r="B491" t="s">
        <v>499</v>
      </c>
      <c r="C491" s="199">
        <v>-7129.62</v>
      </c>
      <c r="E491" t="str">
        <f>IF(B491&lt;&gt;"",VLOOKUP(A491,Pdc!A:A,1,FALSE),"")</f>
        <v>G31510</v>
      </c>
    </row>
    <row r="492" spans="1:5" x14ac:dyDescent="0.25">
      <c r="A492" t="s">
        <v>502</v>
      </c>
      <c r="B492" t="s">
        <v>503</v>
      </c>
      <c r="C492">
        <v>-79.48</v>
      </c>
      <c r="E492" t="str">
        <f>IF(B492&lt;&gt;"",VLOOKUP(A492,Pdc!A:A,1,FALSE),"")</f>
        <v>G31512</v>
      </c>
    </row>
    <row r="493" spans="1:5" x14ac:dyDescent="0.25">
      <c r="A493" t="s">
        <v>510</v>
      </c>
      <c r="B493" t="s">
        <v>511</v>
      </c>
      <c r="C493" s="199">
        <v>-1125</v>
      </c>
      <c r="E493" t="str">
        <f>IF(B493&lt;&gt;"",VLOOKUP(A493,Pdc!A:A,1,FALSE),"")</f>
        <v>G31515</v>
      </c>
    </row>
    <row r="494" spans="1:5" x14ac:dyDescent="0.25">
      <c r="A494" t="s">
        <v>524</v>
      </c>
      <c r="B494" t="s">
        <v>525</v>
      </c>
      <c r="C494">
        <v>-233.35</v>
      </c>
      <c r="E494" t="str">
        <f>IF(B494&lt;&gt;"",VLOOKUP(A494,Pdc!A:A,1,FALSE),"")</f>
        <v>G31800</v>
      </c>
    </row>
    <row r="495" spans="1:5" x14ac:dyDescent="0.25">
      <c r="A495" t="s">
        <v>526</v>
      </c>
      <c r="B495" t="s">
        <v>527</v>
      </c>
      <c r="C495" s="199">
        <v>-1549.38</v>
      </c>
      <c r="E495" t="str">
        <f>IF(B495&lt;&gt;"",VLOOKUP(A495,Pdc!A:A,1,FALSE),"")</f>
        <v>G31820</v>
      </c>
    </row>
    <row r="496" spans="1:5" x14ac:dyDescent="0.25">
      <c r="A496" t="s">
        <v>937</v>
      </c>
      <c r="B496" t="s">
        <v>938</v>
      </c>
      <c r="C496" s="199">
        <v>-44296.24</v>
      </c>
      <c r="E496" t="str">
        <f>IF(B496&lt;&gt;"",VLOOKUP(A496,Pdc!A:A,1,FALSE),"")</f>
        <v>G31862</v>
      </c>
    </row>
    <row r="497" spans="1:5" x14ac:dyDescent="0.25">
      <c r="C497" s="199">
        <v>232251.24</v>
      </c>
      <c r="E497" t="str">
        <f>IF(B497&lt;&gt;"",VLOOKUP(A497,Pdc!A:A,1,FALSE),"")</f>
        <v/>
      </c>
    </row>
    <row r="498" spans="1:5" x14ac:dyDescent="0.25">
      <c r="A498" t="s">
        <v>1142</v>
      </c>
      <c r="E498" t="str">
        <f>IF(B498&lt;&gt;"",VLOOKUP(A498,Pdc!A:A,1,FALSE),"")</f>
        <v/>
      </c>
    </row>
    <row r="499" spans="1:5" x14ac:dyDescent="0.25">
      <c r="A499">
        <v>31330</v>
      </c>
      <c r="B499" t="s">
        <v>261</v>
      </c>
      <c r="C499">
        <v>53.39</v>
      </c>
      <c r="E499">
        <f>IF(B499&lt;&gt;"",VLOOKUP(A499,Pdc!A:A,1,FALSE),"")</f>
        <v>31330</v>
      </c>
    </row>
    <row r="500" spans="1:5" x14ac:dyDescent="0.25">
      <c r="A500">
        <v>31900</v>
      </c>
      <c r="B500" t="s">
        <v>1143</v>
      </c>
      <c r="C500" s="199">
        <v>72737.36</v>
      </c>
      <c r="E500">
        <f>IF(B500&lt;&gt;"",VLOOKUP(A500,Pdc!A:A,1,FALSE),"")</f>
        <v>31900</v>
      </c>
    </row>
    <row r="501" spans="1:5" x14ac:dyDescent="0.25">
      <c r="A501">
        <v>31901</v>
      </c>
      <c r="B501" t="s">
        <v>1144</v>
      </c>
      <c r="C501" s="199">
        <v>18183.990000000002</v>
      </c>
      <c r="E501">
        <f>IF(B501&lt;&gt;"",VLOOKUP(A501,Pdc!A:A,1,FALSE),"")</f>
        <v>31901</v>
      </c>
    </row>
    <row r="502" spans="1:5" x14ac:dyDescent="0.25">
      <c r="A502">
        <v>31905</v>
      </c>
      <c r="B502" t="s">
        <v>321</v>
      </c>
      <c r="C502" s="199">
        <v>2238363.42</v>
      </c>
      <c r="E502">
        <f>IF(B502&lt;&gt;"",VLOOKUP(A502,Pdc!A:A,1,FALSE),"")</f>
        <v>31905</v>
      </c>
    </row>
    <row r="503" spans="1:5" x14ac:dyDescent="0.25">
      <c r="A503">
        <v>31915</v>
      </c>
      <c r="B503" t="s">
        <v>1616</v>
      </c>
      <c r="C503" s="199">
        <v>5930.55</v>
      </c>
      <c r="E503">
        <f>IF(B503&lt;&gt;"",VLOOKUP(A503,Pdc!A:A,1,FALSE),"")</f>
        <v>31915</v>
      </c>
    </row>
    <row r="504" spans="1:5" x14ac:dyDescent="0.25">
      <c r="A504">
        <v>31920</v>
      </c>
      <c r="B504" t="s">
        <v>1145</v>
      </c>
      <c r="C504" s="199">
        <v>54727.61</v>
      </c>
      <c r="E504">
        <f>IF(B504&lt;&gt;"",VLOOKUP(A504,Pdc!A:A,1,FALSE),"")</f>
        <v>31920</v>
      </c>
    </row>
    <row r="505" spans="1:5" x14ac:dyDescent="0.25">
      <c r="A505">
        <v>31922</v>
      </c>
      <c r="B505" t="s">
        <v>1146</v>
      </c>
      <c r="C505" s="199">
        <v>26830.14</v>
      </c>
      <c r="E505">
        <f>IF(B505&lt;&gt;"",VLOOKUP(A505,Pdc!A:A,1,FALSE),"")</f>
        <v>31922</v>
      </c>
    </row>
    <row r="506" spans="1:5" x14ac:dyDescent="0.25">
      <c r="A506">
        <v>31925</v>
      </c>
      <c r="B506" t="s">
        <v>1617</v>
      </c>
      <c r="C506" s="199">
        <v>201088.94</v>
      </c>
      <c r="E506">
        <f>IF(B506&lt;&gt;"",VLOOKUP(A506,Pdc!A:A,1,FALSE),"")</f>
        <v>31925</v>
      </c>
    </row>
    <row r="507" spans="1:5" x14ac:dyDescent="0.25">
      <c r="A507" t="s">
        <v>536</v>
      </c>
      <c r="B507" t="s">
        <v>537</v>
      </c>
      <c r="C507" s="199">
        <v>-42494.51</v>
      </c>
      <c r="E507" t="str">
        <f>IF(B507&lt;&gt;"",VLOOKUP(A507,Pdc!A:A,1,FALSE),"")</f>
        <v>G31900</v>
      </c>
    </row>
    <row r="508" spans="1:5" x14ac:dyDescent="0.25">
      <c r="A508" t="s">
        <v>538</v>
      </c>
      <c r="B508" t="s">
        <v>539</v>
      </c>
      <c r="C508" s="199">
        <v>-10972.66</v>
      </c>
      <c r="E508" t="str">
        <f>IF(B508&lt;&gt;"",VLOOKUP(A508,Pdc!A:A,1,FALSE),"")</f>
        <v>G31901</v>
      </c>
    </row>
    <row r="509" spans="1:5" x14ac:dyDescent="0.25">
      <c r="A509" t="s">
        <v>540</v>
      </c>
      <c r="B509" t="s">
        <v>541</v>
      </c>
      <c r="C509" s="199">
        <v>-2128847.12</v>
      </c>
      <c r="E509" t="str">
        <f>IF(B509&lt;&gt;"",VLOOKUP(A509,Pdc!A:A,1,FALSE),"")</f>
        <v>G31905</v>
      </c>
    </row>
    <row r="510" spans="1:5" x14ac:dyDescent="0.25">
      <c r="A510" t="s">
        <v>1618</v>
      </c>
      <c r="B510" t="s">
        <v>1619</v>
      </c>
      <c r="C510" s="199">
        <v>-3013.88</v>
      </c>
      <c r="E510" t="str">
        <f>IF(B510&lt;&gt;"",VLOOKUP(A510,Pdc!A:A,1,FALSE),"")</f>
        <v>G31915</v>
      </c>
    </row>
    <row r="511" spans="1:5" x14ac:dyDescent="0.25">
      <c r="A511" t="s">
        <v>548</v>
      </c>
      <c r="B511" t="s">
        <v>1146</v>
      </c>
      <c r="C511" s="199">
        <v>-16402.82</v>
      </c>
      <c r="E511" t="str">
        <f>IF(B511&lt;&gt;"",VLOOKUP(A511,Pdc!A:A,1,FALSE),"")</f>
        <v>G31922</v>
      </c>
    </row>
    <row r="512" spans="1:5" x14ac:dyDescent="0.25">
      <c r="C512" s="199">
        <v>416184.41</v>
      </c>
      <c r="E512" t="str">
        <f>IF(B512&lt;&gt;"",VLOOKUP(A512,Pdc!A:A,1,FALSE),"")</f>
        <v/>
      </c>
    </row>
    <row r="513" spans="1:5" x14ac:dyDescent="0.25">
      <c r="A513" t="s">
        <v>1147</v>
      </c>
      <c r="E513" t="str">
        <f>IF(B513&lt;&gt;"",VLOOKUP(A513,Pdc!A:A,1,FALSE),"")</f>
        <v/>
      </c>
    </row>
    <row r="514" spans="1:5" x14ac:dyDescent="0.25">
      <c r="A514" t="s">
        <v>1148</v>
      </c>
      <c r="E514" t="str">
        <f>IF(B514&lt;&gt;"",VLOOKUP(A514,Pdc!A:A,1,FALSE),"")</f>
        <v/>
      </c>
    </row>
    <row r="515" spans="1:5" x14ac:dyDescent="0.25">
      <c r="A515">
        <v>32000</v>
      </c>
      <c r="B515" t="s">
        <v>1149</v>
      </c>
      <c r="C515" s="199">
        <v>624060.63</v>
      </c>
      <c r="E515">
        <f>IF(B515&lt;&gt;"",VLOOKUP(A515,Pdc!A:A,1,FALSE),"")</f>
        <v>32000</v>
      </c>
    </row>
    <row r="516" spans="1:5" x14ac:dyDescent="0.25">
      <c r="A516">
        <v>32010</v>
      </c>
      <c r="B516" t="s">
        <v>327</v>
      </c>
      <c r="C516" s="199">
        <v>90714.8</v>
      </c>
      <c r="E516">
        <f>IF(B516&lt;&gt;"",VLOOKUP(A516,Pdc!A:A,1,FALSE),"")</f>
        <v>32010</v>
      </c>
    </row>
    <row r="517" spans="1:5" x14ac:dyDescent="0.25">
      <c r="A517">
        <v>32020</v>
      </c>
      <c r="B517" t="s">
        <v>1150</v>
      </c>
      <c r="C517" s="199">
        <v>79812.75</v>
      </c>
      <c r="E517">
        <f>IF(B517&lt;&gt;"",VLOOKUP(A517,Pdc!A:A,1,FALSE),"")</f>
        <v>32020</v>
      </c>
    </row>
    <row r="518" spans="1:5" x14ac:dyDescent="0.25">
      <c r="C518" s="199">
        <v>794588.18</v>
      </c>
      <c r="E518" t="str">
        <f>IF(B518&lt;&gt;"",VLOOKUP(A518,Pdc!A:A,1,FALSE),"")</f>
        <v/>
      </c>
    </row>
    <row r="519" spans="1:5" x14ac:dyDescent="0.25">
      <c r="A519" t="s">
        <v>1151</v>
      </c>
      <c r="E519" t="str">
        <f>IF(B519&lt;&gt;"",VLOOKUP(A519,Pdc!A:A,1,FALSE),"")</f>
        <v/>
      </c>
    </row>
    <row r="520" spans="1:5" x14ac:dyDescent="0.25">
      <c r="A520">
        <v>33000</v>
      </c>
      <c r="B520" t="s">
        <v>1152</v>
      </c>
      <c r="C520" s="199">
        <v>202137.14</v>
      </c>
      <c r="E520">
        <f>IF(B520&lt;&gt;"",VLOOKUP(A520,Pdc!A:A,1,FALSE),"")</f>
        <v>33000</v>
      </c>
    </row>
    <row r="521" spans="1:5" x14ac:dyDescent="0.25">
      <c r="A521">
        <v>33020</v>
      </c>
      <c r="B521" t="s">
        <v>1153</v>
      </c>
      <c r="C521" s="199">
        <v>27620.02</v>
      </c>
      <c r="E521">
        <f>IF(B521&lt;&gt;"",VLOOKUP(A521,Pdc!A:A,1,FALSE),"")</f>
        <v>33020</v>
      </c>
    </row>
    <row r="522" spans="1:5" x14ac:dyDescent="0.25">
      <c r="A522">
        <v>33030</v>
      </c>
      <c r="B522" t="s">
        <v>1154</v>
      </c>
      <c r="C522" s="199">
        <v>24132.19</v>
      </c>
      <c r="E522">
        <f>IF(B522&lt;&gt;"",VLOOKUP(A522,Pdc!A:A,1,FALSE),"")</f>
        <v>33030</v>
      </c>
    </row>
    <row r="523" spans="1:5" x14ac:dyDescent="0.25">
      <c r="A523">
        <v>33070</v>
      </c>
      <c r="B523" t="s">
        <v>1139</v>
      </c>
      <c r="C523">
        <v>31.4</v>
      </c>
      <c r="E523">
        <f>IF(B523&lt;&gt;"",VLOOKUP(A523,Pdc!A:A,1,FALSE),"")</f>
        <v>33070</v>
      </c>
    </row>
    <row r="524" spans="1:5" x14ac:dyDescent="0.25">
      <c r="C524" s="199">
        <v>253920.75</v>
      </c>
      <c r="E524" t="str">
        <f>IF(B524&lt;&gt;"",VLOOKUP(A524,Pdc!A:A,1,FALSE),"")</f>
        <v/>
      </c>
    </row>
    <row r="525" spans="1:5" x14ac:dyDescent="0.25">
      <c r="A525" t="s">
        <v>1157</v>
      </c>
      <c r="E525" t="str">
        <f>IF(B525&lt;&gt;"",VLOOKUP(A525,Pdc!A:A,1,FALSE),"")</f>
        <v/>
      </c>
    </row>
    <row r="526" spans="1:5" x14ac:dyDescent="0.25">
      <c r="A526">
        <v>33300</v>
      </c>
      <c r="B526" t="s">
        <v>1158</v>
      </c>
      <c r="C526" s="199">
        <v>49460.27</v>
      </c>
      <c r="E526">
        <f>IF(B526&lt;&gt;"",VLOOKUP(A526,Pdc!A:A,1,FALSE),"")</f>
        <v>33300</v>
      </c>
    </row>
    <row r="527" spans="1:5" x14ac:dyDescent="0.25">
      <c r="C527" s="199">
        <v>49460.27</v>
      </c>
      <c r="E527" t="str">
        <f>IF(B527&lt;&gt;"",VLOOKUP(A527,Pdc!A:A,1,FALSE),"")</f>
        <v/>
      </c>
    </row>
    <row r="528" spans="1:5" x14ac:dyDescent="0.25">
      <c r="A528" t="s">
        <v>1159</v>
      </c>
      <c r="E528" t="str">
        <f>IF(B528&lt;&gt;"",VLOOKUP(A528,Pdc!A:A,1,FALSE),"")</f>
        <v/>
      </c>
    </row>
    <row r="529" spans="1:5" x14ac:dyDescent="0.25">
      <c r="A529">
        <v>33500</v>
      </c>
      <c r="B529" t="s">
        <v>1160</v>
      </c>
      <c r="C529" s="199">
        <v>28743.75</v>
      </c>
      <c r="E529">
        <f>IF(B529&lt;&gt;"",VLOOKUP(A529,Pdc!A:A,1,FALSE),"")</f>
        <v>33500</v>
      </c>
    </row>
    <row r="530" spans="1:5" x14ac:dyDescent="0.25">
      <c r="A530">
        <v>33520</v>
      </c>
      <c r="B530" t="s">
        <v>1227</v>
      </c>
      <c r="C530" s="199">
        <v>10633.33</v>
      </c>
      <c r="E530">
        <f>IF(B530&lt;&gt;"",VLOOKUP(A530,Pdc!A:A,1,FALSE),"")</f>
        <v>33520</v>
      </c>
    </row>
    <row r="531" spans="1:5" x14ac:dyDescent="0.25">
      <c r="A531" t="s">
        <v>567</v>
      </c>
      <c r="B531" t="s">
        <v>568</v>
      </c>
      <c r="C531" s="199">
        <v>-25550</v>
      </c>
      <c r="E531" t="str">
        <f>IF(B531&lt;&gt;"",VLOOKUP(A531,Pdc!A:A,1,FALSE),"")</f>
        <v>G33500</v>
      </c>
    </row>
    <row r="532" spans="1:5" x14ac:dyDescent="0.25">
      <c r="C532" s="199">
        <v>13827.08</v>
      </c>
      <c r="E532" t="str">
        <f>IF(B532&lt;&gt;"",VLOOKUP(A532,Pdc!A:A,1,FALSE),"")</f>
        <v/>
      </c>
    </row>
    <row r="533" spans="1:5" x14ac:dyDescent="0.25">
      <c r="C533" s="199">
        <v>1111796.28</v>
      </c>
      <c r="E533" t="str">
        <f>IF(B533&lt;&gt;"",VLOOKUP(A533,Pdc!A:A,1,FALSE),"")</f>
        <v/>
      </c>
    </row>
    <row r="534" spans="1:5" x14ac:dyDescent="0.25">
      <c r="A534" t="s">
        <v>1161</v>
      </c>
      <c r="E534" t="str">
        <f>IF(B534&lt;&gt;"",VLOOKUP(A534,Pdc!A:A,1,FALSE),"")</f>
        <v/>
      </c>
    </row>
    <row r="535" spans="1:5" x14ac:dyDescent="0.25">
      <c r="A535">
        <v>34801</v>
      </c>
      <c r="B535" t="s">
        <v>1228</v>
      </c>
      <c r="C535">
        <v>0</v>
      </c>
      <c r="E535">
        <f>IF(B535&lt;&gt;"",VLOOKUP(A535,Pdc!A:A,1,FALSE),"")</f>
        <v>34801</v>
      </c>
    </row>
    <row r="536" spans="1:5" x14ac:dyDescent="0.25">
      <c r="A536">
        <v>34810</v>
      </c>
      <c r="B536" t="s">
        <v>1229</v>
      </c>
      <c r="C536">
        <v>0</v>
      </c>
      <c r="E536">
        <f>IF(B536&lt;&gt;"",VLOOKUP(A536,Pdc!A:A,1,FALSE),"")</f>
        <v>34810</v>
      </c>
    </row>
    <row r="537" spans="1:5" x14ac:dyDescent="0.25">
      <c r="A537">
        <v>34815</v>
      </c>
      <c r="B537" t="s">
        <v>1140</v>
      </c>
      <c r="C537" s="199">
        <v>5594.73</v>
      </c>
      <c r="E537">
        <f>IF(B537&lt;&gt;"",VLOOKUP(A537,Pdc!A:A,1,FALSE),"")</f>
        <v>34815</v>
      </c>
    </row>
    <row r="538" spans="1:5" x14ac:dyDescent="0.25">
      <c r="A538">
        <v>34820</v>
      </c>
      <c r="B538" t="s">
        <v>354</v>
      </c>
      <c r="C538">
        <v>55.9</v>
      </c>
      <c r="E538">
        <f>IF(B538&lt;&gt;"",VLOOKUP(A538,Pdc!A:A,1,FALSE),"")</f>
        <v>34820</v>
      </c>
    </row>
    <row r="539" spans="1:5" x14ac:dyDescent="0.25">
      <c r="A539">
        <v>34830</v>
      </c>
      <c r="B539" t="s">
        <v>1162</v>
      </c>
      <c r="C539">
        <v>0</v>
      </c>
      <c r="E539">
        <f>IF(B539&lt;&gt;"",VLOOKUP(A539,Pdc!A:A,1,FALSE),"")</f>
        <v>34830</v>
      </c>
    </row>
    <row r="540" spans="1:5" x14ac:dyDescent="0.25">
      <c r="A540">
        <v>34831</v>
      </c>
      <c r="B540" t="s">
        <v>1230</v>
      </c>
      <c r="C540">
        <v>0</v>
      </c>
      <c r="E540">
        <f>IF(B540&lt;&gt;"",VLOOKUP(A540,Pdc!A:A,1,FALSE),"")</f>
        <v>34831</v>
      </c>
    </row>
    <row r="541" spans="1:5" x14ac:dyDescent="0.25">
      <c r="A541">
        <v>34840</v>
      </c>
      <c r="B541" t="s">
        <v>619</v>
      </c>
      <c r="C541">
        <v>0</v>
      </c>
      <c r="E541">
        <f>IF(B541&lt;&gt;"",VLOOKUP(A541,Pdc!A:A,1,FALSE),"")</f>
        <v>34840</v>
      </c>
    </row>
    <row r="542" spans="1:5" x14ac:dyDescent="0.25">
      <c r="A542">
        <v>34855</v>
      </c>
      <c r="B542" t="s">
        <v>1163</v>
      </c>
      <c r="C542">
        <v>227.26</v>
      </c>
      <c r="E542">
        <f>IF(B542&lt;&gt;"",VLOOKUP(A542,Pdc!A:A,1,FALSE),"")</f>
        <v>34855</v>
      </c>
    </row>
    <row r="543" spans="1:5" x14ac:dyDescent="0.25">
      <c r="A543">
        <v>34870</v>
      </c>
      <c r="B543" t="s">
        <v>926</v>
      </c>
      <c r="C543" s="199">
        <v>20412.21</v>
      </c>
      <c r="E543">
        <f>IF(B543&lt;&gt;"",VLOOKUP(A543,Pdc!A:A,1,FALSE),"")</f>
        <v>34870</v>
      </c>
    </row>
    <row r="544" spans="1:5" x14ac:dyDescent="0.25">
      <c r="A544" t="s">
        <v>897</v>
      </c>
      <c r="B544" t="s">
        <v>1140</v>
      </c>
      <c r="C544" s="199">
        <v>-4263.13</v>
      </c>
      <c r="E544" t="str">
        <f>IF(B544&lt;&gt;"",VLOOKUP(A544,Pdc!A:A,1,FALSE),"")</f>
        <v>G34815</v>
      </c>
    </row>
    <row r="545" spans="1:5" x14ac:dyDescent="0.25">
      <c r="C545" s="199">
        <v>22026.97</v>
      </c>
      <c r="E545" t="str">
        <f>IF(B545&lt;&gt;"",VLOOKUP(A545,Pdc!A:A,1,FALSE),"")</f>
        <v/>
      </c>
    </row>
    <row r="546" spans="1:5" x14ac:dyDescent="0.25">
      <c r="A546" t="s">
        <v>1164</v>
      </c>
      <c r="C546" s="199">
        <v>2946831.74</v>
      </c>
      <c r="E546" t="str">
        <f>IF(B546&lt;&gt;"",VLOOKUP(A546,Pdc!A:A,1,FALSE),"")</f>
        <v/>
      </c>
    </row>
    <row r="547" spans="1:5" x14ac:dyDescent="0.25">
      <c r="A547" t="s">
        <v>817</v>
      </c>
      <c r="E547" t="str">
        <f>IF(B547&lt;&gt;"",VLOOKUP(A547,Pdc!A:A,1,FALSE),"")</f>
        <v/>
      </c>
    </row>
    <row r="548" spans="1:5" x14ac:dyDescent="0.25">
      <c r="A548" t="s">
        <v>1165</v>
      </c>
      <c r="C548" s="199">
        <v>-586372.93000000005</v>
      </c>
      <c r="E548" t="str">
        <f>IF(B548&lt;&gt;"",VLOOKUP(A548,Pdc!A:A,1,FALSE),"")</f>
        <v/>
      </c>
    </row>
    <row r="549" spans="1:5" x14ac:dyDescent="0.25">
      <c r="A549" t="s">
        <v>817</v>
      </c>
      <c r="E549" t="str">
        <f>IF(B549&lt;&gt;"",VLOOKUP(A549,Pdc!A:A,1,FALSE),"")</f>
        <v/>
      </c>
    </row>
    <row r="550" spans="1:5" x14ac:dyDescent="0.25">
      <c r="E550" t="str">
        <f>IF(B550&lt;&gt;"",VLOOKUP(A550,Pdc!A:A,1,FALSE),"")</f>
        <v/>
      </c>
    </row>
    <row r="551" spans="1:5" x14ac:dyDescent="0.25">
      <c r="A551" t="s">
        <v>1166</v>
      </c>
      <c r="E551" t="str">
        <f>IF(B551&lt;&gt;"",VLOOKUP(A551,Pdc!A:A,1,FALSE),"")</f>
        <v/>
      </c>
    </row>
    <row r="552" spans="1:5" x14ac:dyDescent="0.25">
      <c r="A552" t="s">
        <v>817</v>
      </c>
      <c r="E552" t="str">
        <f>IF(B552&lt;&gt;"",VLOOKUP(A552,Pdc!A:A,1,FALSE),"")</f>
        <v/>
      </c>
    </row>
    <row r="553" spans="1:5" x14ac:dyDescent="0.25">
      <c r="A553" t="s">
        <v>1167</v>
      </c>
      <c r="E553" t="str">
        <f>IF(B553&lt;&gt;"",VLOOKUP(A553,Pdc!A:A,1,FALSE),"")</f>
        <v/>
      </c>
    </row>
    <row r="554" spans="1:5" x14ac:dyDescent="0.25">
      <c r="A554" t="s">
        <v>1168</v>
      </c>
      <c r="E554" t="str">
        <f>IF(B554&lt;&gt;"",VLOOKUP(A554,Pdc!A:A,1,FALSE),"")</f>
        <v/>
      </c>
    </row>
    <row r="555" spans="1:5" x14ac:dyDescent="0.25">
      <c r="A555">
        <v>45400</v>
      </c>
      <c r="B555" t="s">
        <v>1231</v>
      </c>
      <c r="C555">
        <v>0</v>
      </c>
      <c r="E555">
        <f>IF(B555&lt;&gt;"",VLOOKUP(A555,Pdc!A:A,1,FALSE),"")</f>
        <v>45400</v>
      </c>
    </row>
    <row r="556" spans="1:5" x14ac:dyDescent="0.25">
      <c r="A556">
        <v>45410</v>
      </c>
      <c r="B556" t="s">
        <v>1232</v>
      </c>
      <c r="C556">
        <v>0</v>
      </c>
      <c r="E556">
        <f>IF(B556&lt;&gt;"",VLOOKUP(A556,Pdc!A:A,1,FALSE),"")</f>
        <v>45410</v>
      </c>
    </row>
    <row r="557" spans="1:5" x14ac:dyDescent="0.25">
      <c r="A557">
        <v>45420</v>
      </c>
      <c r="B557" t="s">
        <v>1169</v>
      </c>
      <c r="C557">
        <v>0</v>
      </c>
      <c r="E557">
        <f>IF(B557&lt;&gt;"",VLOOKUP(A557,Pdc!A:A,1,FALSE),"")</f>
        <v>45420</v>
      </c>
    </row>
    <row r="558" spans="1:5" x14ac:dyDescent="0.25">
      <c r="A558">
        <v>45430</v>
      </c>
      <c r="B558" t="s">
        <v>1170</v>
      </c>
      <c r="C558" s="199">
        <v>-1410.8</v>
      </c>
      <c r="E558">
        <f>IF(B558&lt;&gt;"",VLOOKUP(A558,Pdc!A:A,1,FALSE),"")</f>
        <v>45430</v>
      </c>
    </row>
    <row r="559" spans="1:5" x14ac:dyDescent="0.25">
      <c r="C559" s="199">
        <v>-1410.8</v>
      </c>
      <c r="E559" t="str">
        <f>IF(B559&lt;&gt;"",VLOOKUP(A559,Pdc!A:A,1,FALSE),"")</f>
        <v/>
      </c>
    </row>
    <row r="560" spans="1:5" x14ac:dyDescent="0.25">
      <c r="C560" s="199">
        <v>-1410.8</v>
      </c>
      <c r="E560" t="str">
        <f>IF(B560&lt;&gt;"",VLOOKUP(A560,Pdc!A:A,1,FALSE),"")</f>
        <v/>
      </c>
    </row>
    <row r="561" spans="1:5" x14ac:dyDescent="0.25">
      <c r="A561">
        <v>35020</v>
      </c>
      <c r="B561" t="s">
        <v>628</v>
      </c>
      <c r="C561" s="199">
        <v>2172.86</v>
      </c>
      <c r="E561">
        <f>IF(B561&lt;&gt;"",VLOOKUP(A561,Pdc!A:A,1,FALSE),"")</f>
        <v>35020</v>
      </c>
    </row>
    <row r="562" spans="1:5" x14ac:dyDescent="0.25">
      <c r="A562">
        <v>35050</v>
      </c>
      <c r="B562" t="s">
        <v>188</v>
      </c>
      <c r="C562">
        <v>0</v>
      </c>
      <c r="E562">
        <f>IF(B562&lt;&gt;"",VLOOKUP(A562,Pdc!A:A,1,FALSE),"")</f>
        <v>35050</v>
      </c>
    </row>
    <row r="563" spans="1:5" x14ac:dyDescent="0.25">
      <c r="C563" s="199">
        <v>2172.86</v>
      </c>
      <c r="E563" t="str">
        <f>IF(B563&lt;&gt;"",VLOOKUP(A563,Pdc!A:A,1,FALSE),"")</f>
        <v/>
      </c>
    </row>
    <row r="564" spans="1:5" x14ac:dyDescent="0.25">
      <c r="A564" t="s">
        <v>1171</v>
      </c>
      <c r="C564">
        <v>762.06</v>
      </c>
      <c r="E564" t="str">
        <f>IF(B564&lt;&gt;"",VLOOKUP(A564,Pdc!A:A,1,FALSE),"")</f>
        <v/>
      </c>
    </row>
    <row r="565" spans="1:5" x14ac:dyDescent="0.25">
      <c r="A565" t="s">
        <v>817</v>
      </c>
      <c r="E565" t="str">
        <f>IF(B565&lt;&gt;"",VLOOKUP(A565,Pdc!A:A,1,FALSE),"")</f>
        <v/>
      </c>
    </row>
    <row r="566" spans="1:5" x14ac:dyDescent="0.25">
      <c r="E566" t="str">
        <f>IF(B566&lt;&gt;"",VLOOKUP(A566,Pdc!A:A,1,FALSE),"")</f>
        <v/>
      </c>
    </row>
    <row r="567" spans="1:5" x14ac:dyDescent="0.25">
      <c r="A567" t="s">
        <v>941</v>
      </c>
      <c r="E567" t="str">
        <f>IF(B567&lt;&gt;"",VLOOKUP(A567,Pdc!A:A,1,FALSE),"")</f>
        <v/>
      </c>
    </row>
    <row r="568" spans="1:5" x14ac:dyDescent="0.25">
      <c r="A568" t="s">
        <v>817</v>
      </c>
      <c r="E568" t="str">
        <f>IF(B568&lt;&gt;"",VLOOKUP(A568,Pdc!A:A,1,FALSE),"")</f>
        <v/>
      </c>
    </row>
    <row r="569" spans="1:5" x14ac:dyDescent="0.25">
      <c r="A569" t="s">
        <v>942</v>
      </c>
      <c r="E569" t="str">
        <f>IF(B569&lt;&gt;"",VLOOKUP(A569,Pdc!A:A,1,FALSE),"")</f>
        <v/>
      </c>
    </row>
    <row r="570" spans="1:5" x14ac:dyDescent="0.25">
      <c r="A570" t="s">
        <v>943</v>
      </c>
      <c r="E570" t="str">
        <f>IF(B570&lt;&gt;"",VLOOKUP(A570,Pdc!A:A,1,FALSE),"")</f>
        <v/>
      </c>
    </row>
    <row r="571" spans="1:5" x14ac:dyDescent="0.25">
      <c r="A571">
        <v>46200</v>
      </c>
      <c r="B571" t="s">
        <v>944</v>
      </c>
      <c r="C571">
        <v>0</v>
      </c>
      <c r="E571">
        <f>IF(B571&lt;&gt;"",VLOOKUP(A571,Pdc!A:A,1,FALSE),"")</f>
        <v>46200</v>
      </c>
    </row>
    <row r="572" spans="1:5" x14ac:dyDescent="0.25">
      <c r="C572">
        <v>0</v>
      </c>
      <c r="E572" t="str">
        <f>IF(B572&lt;&gt;"",VLOOKUP(A572,Pdc!A:A,1,FALSE),"")</f>
        <v/>
      </c>
    </row>
    <row r="573" spans="1:5" x14ac:dyDescent="0.25">
      <c r="C573">
        <v>0</v>
      </c>
      <c r="E573" t="str">
        <f>IF(B573&lt;&gt;"",VLOOKUP(A573,Pdc!A:A,1,FALSE),"")</f>
        <v/>
      </c>
    </row>
    <row r="574" spans="1:5" x14ac:dyDescent="0.25">
      <c r="A574" t="s">
        <v>945</v>
      </c>
      <c r="C574">
        <v>0</v>
      </c>
      <c r="E574" t="str">
        <f>IF(B574&lt;&gt;"",VLOOKUP(A574,Pdc!A:A,1,FALSE),"")</f>
        <v/>
      </c>
    </row>
    <row r="575" spans="1:5" x14ac:dyDescent="0.25">
      <c r="A575" t="s">
        <v>817</v>
      </c>
      <c r="E575" t="str">
        <f>IF(B575&lt;&gt;"",VLOOKUP(A575,Pdc!A:A,1,FALSE),"")</f>
        <v/>
      </c>
    </row>
    <row r="576" spans="1:5" x14ac:dyDescent="0.25">
      <c r="E576" t="str">
        <f>IF(B576&lt;&gt;"",VLOOKUP(A576,Pdc!A:A,1,FALSE),"")</f>
        <v/>
      </c>
    </row>
    <row r="577" spans="1:5" x14ac:dyDescent="0.25">
      <c r="A577" t="s">
        <v>1172</v>
      </c>
      <c r="C577" s="199">
        <v>-585610.87</v>
      </c>
      <c r="E577" t="str">
        <f>IF(B577&lt;&gt;"",VLOOKUP(A577,Pdc!A:A,1,FALSE),"")</f>
        <v/>
      </c>
    </row>
    <row r="578" spans="1:5" x14ac:dyDescent="0.25">
      <c r="A578" t="s">
        <v>817</v>
      </c>
      <c r="E578" t="str">
        <f>IF(B578&lt;&gt;"",VLOOKUP(A578,Pdc!A:A,1,FALSE),"")</f>
        <v/>
      </c>
    </row>
    <row r="579" spans="1:5" x14ac:dyDescent="0.25">
      <c r="E579" t="str">
        <f>IF(B579&lt;&gt;"",VLOOKUP(A579,Pdc!A:A,1,FALSE),"")</f>
        <v/>
      </c>
    </row>
    <row r="580" spans="1:5" x14ac:dyDescent="0.25">
      <c r="E580" t="str">
        <f>IF(B580&lt;&gt;"",VLOOKUP(A580,Pdc!A:A,1,FALSE),"")</f>
        <v/>
      </c>
    </row>
    <row r="581" spans="1:5" x14ac:dyDescent="0.25">
      <c r="E581" t="str">
        <f>IF(B581&lt;&gt;"",VLOOKUP(A581,Pdc!A:A,1,FALSE),"")</f>
        <v/>
      </c>
    </row>
    <row r="582" spans="1:5" x14ac:dyDescent="0.25">
      <c r="E582" t="str">
        <f>IF(B582&lt;&gt;"",VLOOKUP(A582,Pdc!A:A,1,FALSE),"")</f>
        <v/>
      </c>
    </row>
    <row r="583" spans="1:5" x14ac:dyDescent="0.25">
      <c r="E583" t="str">
        <f>IF(B583&lt;&gt;"",VLOOKUP(A583,Pdc!A:A,1,FALSE),"")</f>
        <v/>
      </c>
    </row>
    <row r="584" spans="1:5" x14ac:dyDescent="0.25">
      <c r="E584" t="str">
        <f>IF(B584&lt;&gt;"",VLOOKUP(A584,Pdc!A:A,1,FALSE),"")</f>
        <v/>
      </c>
    </row>
    <row r="585" spans="1:5" x14ac:dyDescent="0.25">
      <c r="E585" t="str">
        <f>IF(B585&lt;&gt;"",VLOOKUP(A585,Pdc!A:A,1,FALSE),"")</f>
        <v/>
      </c>
    </row>
    <row r="586" spans="1:5" x14ac:dyDescent="0.25">
      <c r="E586" t="str">
        <f>IF(B586&lt;&gt;"",VLOOKUP(A586,Pdc!A:A,1,FALSE),"")</f>
        <v/>
      </c>
    </row>
    <row r="587" spans="1:5" x14ac:dyDescent="0.25">
      <c r="A587" t="s">
        <v>814</v>
      </c>
      <c r="E587" t="str">
        <f>IF(B587&lt;&gt;"",VLOOKUP(A587,Pdc!A:A,1,FALSE),"")</f>
        <v/>
      </c>
    </row>
    <row r="588" spans="1:5" x14ac:dyDescent="0.25">
      <c r="A588" t="s">
        <v>815</v>
      </c>
      <c r="E588" t="str">
        <f>IF(B588&lt;&gt;"",VLOOKUP(A588,Pdc!A:A,1,FALSE),"")</f>
        <v/>
      </c>
    </row>
    <row r="589" spans="1:5" x14ac:dyDescent="0.25">
      <c r="E589" t="str">
        <f>IF(B589&lt;&gt;"",VLOOKUP(A589,Pdc!A:A,1,FALSE),"")</f>
        <v/>
      </c>
    </row>
    <row r="590" spans="1:5" x14ac:dyDescent="0.25">
      <c r="A590" t="s">
        <v>1465</v>
      </c>
      <c r="E590" t="str">
        <f>IF(B590&lt;&gt;"",VLOOKUP(A590,Pdc!A:A,1,FALSE),"")</f>
        <v/>
      </c>
    </row>
    <row r="591" spans="1:5" x14ac:dyDescent="0.25">
      <c r="A591" t="s">
        <v>817</v>
      </c>
      <c r="E591" t="str">
        <f>IF(B591&lt;&gt;"",VLOOKUP(A591,Pdc!A:A,1,FALSE),"")</f>
        <v/>
      </c>
    </row>
    <row r="592" spans="1:5" x14ac:dyDescent="0.25">
      <c r="A592" t="s">
        <v>1465</v>
      </c>
      <c r="C592" s="199">
        <v>-2178745.9900000002</v>
      </c>
      <c r="E592" t="str">
        <f>IF(B592&lt;&gt;"",VLOOKUP(A592,Pdc!A:A,1,FALSE),"")</f>
        <v/>
      </c>
    </row>
    <row r="593" spans="1:5" x14ac:dyDescent="0.25">
      <c r="A593" t="s">
        <v>817</v>
      </c>
      <c r="E593" t="str">
        <f>IF(B593&lt;&gt;"",VLOOKUP(A593,Pdc!A:A,1,FALSE),"")</f>
        <v/>
      </c>
    </row>
    <row r="594" spans="1:5" x14ac:dyDescent="0.25">
      <c r="E594" t="str">
        <f>IF(B594&lt;&gt;"",VLOOKUP(A594,Pdc!A:A,1,FALSE),"")</f>
        <v/>
      </c>
    </row>
    <row r="595" spans="1:5" x14ac:dyDescent="0.25">
      <c r="C595" s="199">
        <v>-2178745.9900000002</v>
      </c>
      <c r="E595" t="str">
        <f>IF(B595&lt;&gt;"",VLOOKUP(A595,Pdc!A:A,1,FALSE),"")</f>
        <v/>
      </c>
    </row>
    <row r="596" spans="1:5" x14ac:dyDescent="0.25">
      <c r="E596" t="str">
        <f>IF(B596&lt;&gt;"",VLOOKUP(A596,Pdc!A:A,1,FALSE),"")</f>
        <v/>
      </c>
    </row>
    <row r="597" spans="1:5" x14ac:dyDescent="0.25">
      <c r="E597" t="str">
        <f>IF(B597&lt;&gt;"",VLOOKUP(A597,Pdc!A:A,1,FALSE),"")</f>
        <v/>
      </c>
    </row>
    <row r="598" spans="1:5" x14ac:dyDescent="0.25">
      <c r="E598" t="str">
        <f>IF(B598&lt;&gt;"",VLOOKUP(A598,Pdc!A:A,1,FALSE),"")</f>
        <v/>
      </c>
    </row>
    <row r="599" spans="1:5" x14ac:dyDescent="0.25">
      <c r="E599" t="str">
        <f>IF(B599&lt;&gt;"",VLOOKUP(A599,Pdc!A:A,1,FALSE),"")</f>
        <v/>
      </c>
    </row>
    <row r="600" spans="1:5" x14ac:dyDescent="0.25">
      <c r="E600" t="str">
        <f>IF(B600&lt;&gt;"",VLOOKUP(A600,Pdc!A:A,1,FALSE),"")</f>
        <v/>
      </c>
    </row>
    <row r="601" spans="1:5" x14ac:dyDescent="0.25">
      <c r="E601" t="str">
        <f>IF(B601&lt;&gt;"",VLOOKUP(A601,Pdc!A:A,1,FALSE),"")</f>
        <v/>
      </c>
    </row>
    <row r="602" spans="1:5" x14ac:dyDescent="0.25">
      <c r="A602" t="s">
        <v>814</v>
      </c>
      <c r="E602" t="str">
        <f>IF(B602&lt;&gt;"",VLOOKUP(A602,Pdc!A:A,1,FALSE),"")</f>
        <v/>
      </c>
    </row>
    <row r="603" spans="1:5" x14ac:dyDescent="0.25">
      <c r="A603" t="s">
        <v>815</v>
      </c>
      <c r="E603" t="str">
        <f>IF(B603&lt;&gt;"",VLOOKUP(A603,Pdc!A:A,1,FALSE),"")</f>
        <v/>
      </c>
    </row>
    <row r="604" spans="1:5" x14ac:dyDescent="0.25">
      <c r="E604" t="str">
        <f>IF(B604&lt;&gt;"",VLOOKUP(A604,Pdc!A:A,1,FALSE),"")</f>
        <v/>
      </c>
    </row>
    <row r="605" spans="1:5" x14ac:dyDescent="0.25">
      <c r="A605" t="s">
        <v>899</v>
      </c>
      <c r="E605" t="str">
        <f>IF(B605&lt;&gt;"",VLOOKUP(A605,Pdc!A:A,1,FALSE),"")</f>
        <v/>
      </c>
    </row>
    <row r="606" spans="1:5" x14ac:dyDescent="0.25">
      <c r="A606">
        <v>21000</v>
      </c>
      <c r="B606" t="s">
        <v>1578</v>
      </c>
      <c r="C606" s="199">
        <v>-1500281.78</v>
      </c>
      <c r="E606">
        <f>IF(B606&lt;&gt;"",VLOOKUP(A606,Pdc!A:A,1,FALSE),"")</f>
        <v>21000</v>
      </c>
    </row>
    <row r="607" spans="1:5" x14ac:dyDescent="0.25">
      <c r="A607" t="s">
        <v>1576</v>
      </c>
      <c r="B607" t="s">
        <v>1577</v>
      </c>
      <c r="C607" s="199">
        <v>-83186.679999999993</v>
      </c>
      <c r="E607" t="str">
        <f>IF(B607&lt;&gt;"",VLOOKUP(A607,Pdc!A:A,1,FALSE),"")</f>
        <v>G21000</v>
      </c>
    </row>
    <row r="608" spans="1:5" x14ac:dyDescent="0.25">
      <c r="A608" t="s">
        <v>99</v>
      </c>
      <c r="B608" t="s">
        <v>100</v>
      </c>
      <c r="C608" s="199">
        <v>-9666.66</v>
      </c>
      <c r="E608" t="str">
        <f>IF(B608&lt;&gt;"",VLOOKUP(A608,Pdc!A:A,1,FALSE),"")</f>
        <v>G33520</v>
      </c>
    </row>
    <row r="609" spans="1:5" x14ac:dyDescent="0.25">
      <c r="C609" s="199">
        <v>-1593135.12</v>
      </c>
      <c r="E609" t="str">
        <f>IF(B609&lt;&gt;"",VLOOKUP(A609,Pdc!A:A,1,FALSE),"")</f>
        <v/>
      </c>
    </row>
    <row r="610" spans="1:5" x14ac:dyDescent="0.25">
      <c r="E610" t="str">
        <f>IF(B610&lt;&gt;"",VLOOKUP(A610,Pdc!A:A,1,FALSE),"")</f>
        <v/>
      </c>
    </row>
    <row r="611" spans="1:5" x14ac:dyDescent="0.25">
      <c r="E611" t="str">
        <f>IF(B611&lt;&gt;"",VLOOKUP(A611,Pdc!A:A,1,FALSE),"")</f>
        <v/>
      </c>
    </row>
    <row r="612" spans="1:5" x14ac:dyDescent="0.25">
      <c r="E612" t="str">
        <f>IF(B612&lt;&gt;"",VLOOKUP(A612,Pdc!A:A,1,FALSE),"")</f>
        <v/>
      </c>
    </row>
    <row r="613" spans="1:5" x14ac:dyDescent="0.25">
      <c r="E613" t="str">
        <f>IF(B613&lt;&gt;"",VLOOKUP(A613,Pdc!A:A,1,FALSE),"")</f>
        <v/>
      </c>
    </row>
    <row r="614" spans="1:5" x14ac:dyDescent="0.25">
      <c r="E614" t="str">
        <f>IF(B614&lt;&gt;"",VLOOKUP(A614,Pdc!A:A,1,FALSE),"")</f>
        <v/>
      </c>
    </row>
    <row r="615" spans="1:5" x14ac:dyDescent="0.25">
      <c r="E615" t="str">
        <f>IF(B615&lt;&gt;"",VLOOKUP(A615,Pdc!A:A,1,FALSE),"")</f>
        <v/>
      </c>
    </row>
    <row r="616" spans="1:5" x14ac:dyDescent="0.25">
      <c r="A616" t="s">
        <v>814</v>
      </c>
      <c r="E616" t="str">
        <f>IF(B616&lt;&gt;"",VLOOKUP(A616,Pdc!A:A,1,FALSE),"")</f>
        <v/>
      </c>
    </row>
    <row r="617" spans="1:5" x14ac:dyDescent="0.25">
      <c r="A617" t="s">
        <v>815</v>
      </c>
      <c r="E617" t="str">
        <f>IF(B617&lt;&gt;"",VLOOKUP(A617,Pdc!A:A,1,FALSE),"")</f>
        <v/>
      </c>
    </row>
    <row r="618" spans="1:5" x14ac:dyDescent="0.25">
      <c r="E618" t="str">
        <f>IF(B618&lt;&gt;"",VLOOKUP(A618,Pdc!A:A,1,FALSE),"")</f>
        <v/>
      </c>
    </row>
    <row r="619" spans="1:5" x14ac:dyDescent="0.25">
      <c r="C619" s="199">
        <v>585610.87</v>
      </c>
      <c r="E619" t="str">
        <f>IF(B619&lt;&gt;"",VLOOKUP(A619,Pdc!A:A,1,FALSE),"")</f>
        <v/>
      </c>
    </row>
  </sheetData>
  <phoneticPr fontId="19" type="noConversion"/>
  <pageMargins left="0.78740157480314965" right="0.78740157480314965" top="0" bottom="0" header="0.51181102362204722" footer="0.51181102362204722"/>
  <pageSetup paperSize="9" scale="45" fitToHeight="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814"/>
  <sheetViews>
    <sheetView zoomScale="115" zoomScaleNormal="115" workbookViewId="0">
      <pane ySplit="2" topLeftCell="A3" activePane="bottomLeft" state="frozen"/>
      <selection activeCell="C897" sqref="C897"/>
      <selection pane="bottomLeft" activeCell="F3" sqref="F3"/>
    </sheetView>
  </sheetViews>
  <sheetFormatPr defaultColWidth="9.1796875" defaultRowHeight="12.5" x14ac:dyDescent="0.25"/>
  <cols>
    <col min="1" max="1" width="7.26953125" style="25" customWidth="1"/>
    <col min="2" max="2" width="44.54296875" style="26" bestFit="1" customWidth="1"/>
    <col min="3" max="3" width="43.81640625" style="26" bestFit="1" customWidth="1"/>
    <col min="4" max="4" width="7.1796875" style="35" bestFit="1" customWidth="1"/>
    <col min="5" max="5" width="11.54296875" style="27" bestFit="1" customWidth="1"/>
    <col min="6" max="6" width="5.26953125" style="26" customWidth="1"/>
    <col min="7" max="7" width="4.453125" style="26" customWidth="1"/>
    <col min="8" max="8" width="4.26953125" style="26" bestFit="1" customWidth="1"/>
    <col min="9" max="9" width="2.7265625" style="26" customWidth="1"/>
    <col min="10" max="16384" width="9.1796875" style="26"/>
  </cols>
  <sheetData>
    <row r="1" spans="1:8" x14ac:dyDescent="0.25">
      <c r="A1" s="30" t="s">
        <v>1629</v>
      </c>
      <c r="B1" s="31"/>
      <c r="C1" s="31"/>
      <c r="D1" s="32"/>
      <c r="G1" s="26">
        <f>COUNTIF(A3:A2000,"&lt;&gt;")-SUM($G$3:$G$2000)</f>
        <v>0</v>
      </c>
      <c r="H1" s="26">
        <f>COUNTIF(H3:H65536,"&gt;1")</f>
        <v>0</v>
      </c>
    </row>
    <row r="2" spans="1:8" ht="37.5" x14ac:dyDescent="0.25">
      <c r="A2" s="28" t="s">
        <v>207</v>
      </c>
      <c r="B2" s="29" t="s">
        <v>1457</v>
      </c>
      <c r="C2" s="29" t="s">
        <v>1433</v>
      </c>
      <c r="D2" s="34" t="s">
        <v>1434</v>
      </c>
      <c r="E2" s="29" t="s">
        <v>1435</v>
      </c>
      <c r="F2" s="49" t="s">
        <v>201</v>
      </c>
      <c r="G2" s="198" t="s">
        <v>615</v>
      </c>
      <c r="H2" s="198" t="s">
        <v>616</v>
      </c>
    </row>
    <row r="3" spans="1:8" x14ac:dyDescent="0.25">
      <c r="A3" s="25">
        <v>10010</v>
      </c>
      <c r="B3" s="26" t="s">
        <v>1579</v>
      </c>
      <c r="C3" s="26" t="s">
        <v>1484</v>
      </c>
      <c r="D3" s="35" t="s">
        <v>1540</v>
      </c>
      <c r="E3" s="211">
        <f>SUMIF(Row!A:A,A3,Row!C:C)/1000</f>
        <v>0</v>
      </c>
      <c r="F3" s="26" t="s">
        <v>197</v>
      </c>
      <c r="G3" s="26">
        <f>COUNTIF($A3:$A$2000,A3)</f>
        <v>1</v>
      </c>
      <c r="H3" s="26">
        <f>COUNTIF(Row!A:A,A3)</f>
        <v>0</v>
      </c>
    </row>
    <row r="4" spans="1:8" x14ac:dyDescent="0.25">
      <c r="A4" s="25">
        <v>11110</v>
      </c>
      <c r="B4" s="1" t="s">
        <v>821</v>
      </c>
      <c r="C4" s="26" t="s">
        <v>1302</v>
      </c>
      <c r="D4" s="35" t="s">
        <v>1562</v>
      </c>
      <c r="E4" s="211">
        <f>SUMIF(Row!A:A,A4,Row!C:C)/1000</f>
        <v>10.273669999999999</v>
      </c>
      <c r="F4" s="26" t="s">
        <v>197</v>
      </c>
      <c r="G4" s="26">
        <f>COUNTIF($A4:$A$2000,A4)</f>
        <v>1</v>
      </c>
      <c r="H4" s="26">
        <f>COUNTIF(Row!A:A,A4)</f>
        <v>1</v>
      </c>
    </row>
    <row r="5" spans="1:8" x14ac:dyDescent="0.25">
      <c r="A5" s="25">
        <v>11111</v>
      </c>
      <c r="B5" s="1" t="s">
        <v>822</v>
      </c>
      <c r="C5" s="26" t="s">
        <v>1302</v>
      </c>
      <c r="D5" s="35" t="s">
        <v>1562</v>
      </c>
      <c r="E5" s="211">
        <f>SUMIF(Row!A:A,A5,Row!C:C)/1000</f>
        <v>0.42366000000000004</v>
      </c>
      <c r="F5" s="26" t="s">
        <v>197</v>
      </c>
      <c r="G5" s="26">
        <f>COUNTIF($A5:$A$2000,A5)</f>
        <v>1</v>
      </c>
      <c r="H5" s="26">
        <f>COUNTIF(Row!A:A,A5)</f>
        <v>1</v>
      </c>
    </row>
    <row r="6" spans="1:8" x14ac:dyDescent="0.25">
      <c r="A6" s="25">
        <v>11112</v>
      </c>
      <c r="B6" s="1" t="s">
        <v>823</v>
      </c>
      <c r="C6" s="26" t="s">
        <v>1302</v>
      </c>
      <c r="D6" s="35" t="s">
        <v>1562</v>
      </c>
      <c r="E6" s="211">
        <f>SUMIF(Row!A:A,A6,Row!C:C)/1000</f>
        <v>4103.5146800000002</v>
      </c>
      <c r="F6" s="26" t="s">
        <v>197</v>
      </c>
      <c r="G6" s="26">
        <f>COUNTIF($A6:$A$2000,A6)</f>
        <v>1</v>
      </c>
      <c r="H6" s="26">
        <f>COUNTIF(Row!A:A,A6)</f>
        <v>1</v>
      </c>
    </row>
    <row r="7" spans="1:8" x14ac:dyDescent="0.25">
      <c r="A7">
        <v>11113</v>
      </c>
      <c r="B7" t="s">
        <v>1280</v>
      </c>
      <c r="C7" s="26" t="s">
        <v>1302</v>
      </c>
      <c r="D7" s="35" t="s">
        <v>1562</v>
      </c>
      <c r="E7" s="211">
        <f>SUMIF(Row!A:A,A7,Row!C:C)/1000</f>
        <v>25.967749999999999</v>
      </c>
      <c r="F7" s="26" t="s">
        <v>197</v>
      </c>
      <c r="G7" s="26">
        <f>COUNTIF($A7:$A$2000,A7)</f>
        <v>1</v>
      </c>
      <c r="H7" s="26">
        <f>COUNTIF(Row!A:A,A7)</f>
        <v>1</v>
      </c>
    </row>
    <row r="8" spans="1:8" x14ac:dyDescent="0.25">
      <c r="A8" s="25">
        <v>11210</v>
      </c>
      <c r="B8" s="1" t="s">
        <v>824</v>
      </c>
      <c r="C8" s="26" t="s">
        <v>1302</v>
      </c>
      <c r="D8" s="35" t="s">
        <v>1562</v>
      </c>
      <c r="E8" s="211">
        <f>SUMIF(Row!A:A,A8,Row!C:C)/1000</f>
        <v>0</v>
      </c>
      <c r="F8" s="26" t="s">
        <v>197</v>
      </c>
      <c r="G8" s="26">
        <f>COUNTIF($A8:$A$2000,A8)</f>
        <v>1</v>
      </c>
      <c r="H8" s="26">
        <f>COUNTIF(Row!A:A,A8)</f>
        <v>0</v>
      </c>
    </row>
    <row r="9" spans="1:8" x14ac:dyDescent="0.25">
      <c r="A9" s="25">
        <v>11211</v>
      </c>
      <c r="B9" s="26" t="s">
        <v>1580</v>
      </c>
      <c r="C9" s="26" t="s">
        <v>1302</v>
      </c>
      <c r="D9" s="35" t="s">
        <v>1562</v>
      </c>
      <c r="E9" s="211">
        <f>SUMIF(Row!A:A,A9,Row!C:C)/1000</f>
        <v>0</v>
      </c>
      <c r="F9" s="26" t="s">
        <v>197</v>
      </c>
      <c r="G9" s="26">
        <f>COUNTIF($A9:$A$2000,A9)</f>
        <v>1</v>
      </c>
      <c r="H9" s="26">
        <f>COUNTIF(Row!A:A,A9)</f>
        <v>0</v>
      </c>
    </row>
    <row r="10" spans="1:8" x14ac:dyDescent="0.25">
      <c r="A10" s="25">
        <v>11310</v>
      </c>
      <c r="B10" s="1" t="s">
        <v>208</v>
      </c>
      <c r="C10" s="26" t="s">
        <v>1302</v>
      </c>
      <c r="D10" s="35" t="s">
        <v>1562</v>
      </c>
      <c r="E10" s="211">
        <f>SUMIF(Row!A:A,A10,Row!C:C)/1000</f>
        <v>2026.0695700000001</v>
      </c>
      <c r="F10" s="26" t="s">
        <v>197</v>
      </c>
      <c r="G10" s="26">
        <f>COUNTIF($A10:$A$2000,A10)</f>
        <v>1</v>
      </c>
      <c r="H10" s="26">
        <f>COUNTIF(Row!A:A,A10)</f>
        <v>1</v>
      </c>
    </row>
    <row r="11" spans="1:8" x14ac:dyDescent="0.25">
      <c r="A11">
        <v>11320</v>
      </c>
      <c r="B11" t="s">
        <v>1268</v>
      </c>
      <c r="C11" s="26" t="s">
        <v>1302</v>
      </c>
      <c r="D11" s="35" t="s">
        <v>1562</v>
      </c>
      <c r="E11" s="211">
        <f>SUMIF(Row!A:A,A11,Row!C:C)/1000</f>
        <v>92.314630000000008</v>
      </c>
      <c r="F11" s="26" t="s">
        <v>197</v>
      </c>
      <c r="G11" s="26">
        <f>COUNTIF($A11:$A$2000,A11)</f>
        <v>1</v>
      </c>
      <c r="H11" s="26">
        <f>COUNTIF(Row!A:A,A11)</f>
        <v>1</v>
      </c>
    </row>
    <row r="12" spans="1:8" x14ac:dyDescent="0.25">
      <c r="A12" s="25">
        <v>11410</v>
      </c>
      <c r="B12" s="1" t="s">
        <v>869</v>
      </c>
      <c r="C12" s="26" t="s">
        <v>1302</v>
      </c>
      <c r="D12" s="35" t="s">
        <v>1562</v>
      </c>
      <c r="E12" s="211">
        <f>SUMIF(Row!A:A,A12,Row!C:C)/1000</f>
        <v>9.8201900000000002</v>
      </c>
      <c r="F12" s="26" t="s">
        <v>197</v>
      </c>
      <c r="G12" s="26">
        <f>COUNTIF($A12:$A$2000,A12)</f>
        <v>1</v>
      </c>
      <c r="H12" s="26">
        <f>COUNTIF(Row!A:A,A12)</f>
        <v>1</v>
      </c>
    </row>
    <row r="13" spans="1:8" x14ac:dyDescent="0.25">
      <c r="A13" s="25">
        <v>11510</v>
      </c>
      <c r="B13" s="1" t="s">
        <v>871</v>
      </c>
      <c r="C13" s="26" t="s">
        <v>1302</v>
      </c>
      <c r="D13" s="35" t="s">
        <v>1562</v>
      </c>
      <c r="E13" s="211">
        <f>SUMIF(Row!A:A,A13,Row!C:C)/1000</f>
        <v>161.96352999999999</v>
      </c>
      <c r="F13" s="26" t="s">
        <v>197</v>
      </c>
      <c r="G13" s="26">
        <f>COUNTIF($A13:$A$2000,A13)</f>
        <v>1</v>
      </c>
      <c r="H13" s="26">
        <f>COUNTIF(Row!A:A,A13)</f>
        <v>1</v>
      </c>
    </row>
    <row r="14" spans="1:8" x14ac:dyDescent="0.25">
      <c r="A14" s="25">
        <v>11511</v>
      </c>
      <c r="B14" s="1" t="s">
        <v>828</v>
      </c>
      <c r="C14" s="26" t="s">
        <v>1302</v>
      </c>
      <c r="D14" s="35" t="s">
        <v>1562</v>
      </c>
      <c r="E14" s="211">
        <f>SUMIF(Row!A:A,A14,Row!C:C)/1000</f>
        <v>663.68669999999997</v>
      </c>
      <c r="F14" s="26" t="s">
        <v>197</v>
      </c>
      <c r="G14" s="26">
        <f>COUNTIF($A14:$A$2000,A14)</f>
        <v>1</v>
      </c>
      <c r="H14" s="26">
        <f>COUNTIF(Row!A:A,A14)</f>
        <v>1</v>
      </c>
    </row>
    <row r="15" spans="1:8" x14ac:dyDescent="0.25">
      <c r="A15">
        <v>11512</v>
      </c>
      <c r="B15" t="s">
        <v>827</v>
      </c>
      <c r="C15" s="26" t="s">
        <v>1302</v>
      </c>
      <c r="D15" s="35" t="s">
        <v>1562</v>
      </c>
      <c r="E15" s="211">
        <f>SUMIF(Row!A:A,A15,Row!C:C)/1000</f>
        <v>88.301270000000002</v>
      </c>
      <c r="F15" s="26" t="s">
        <v>197</v>
      </c>
      <c r="G15" s="26">
        <f>COUNTIF($A15:$A$2000,A15)</f>
        <v>1</v>
      </c>
      <c r="H15" s="26">
        <f>COUNTIF(Row!A:A,A15)</f>
        <v>1</v>
      </c>
    </row>
    <row r="16" spans="1:8" x14ac:dyDescent="0.25">
      <c r="A16">
        <v>11513</v>
      </c>
      <c r="B16" t="s">
        <v>825</v>
      </c>
      <c r="C16" s="26" t="s">
        <v>1302</v>
      </c>
      <c r="D16" s="35" t="s">
        <v>1562</v>
      </c>
      <c r="E16" s="211">
        <f>SUMIF(Row!A:A,A16,Row!C:C)/1000</f>
        <v>122.28799000000001</v>
      </c>
      <c r="F16" s="26" t="s">
        <v>197</v>
      </c>
      <c r="G16" s="26">
        <f>COUNTIF($A16:$A$2000,A16)</f>
        <v>1</v>
      </c>
      <c r="H16" s="26">
        <f>COUNTIF(Row!A:A,A16)</f>
        <v>1</v>
      </c>
    </row>
    <row r="17" spans="1:8" x14ac:dyDescent="0.25">
      <c r="A17" s="25">
        <v>11610</v>
      </c>
      <c r="B17" s="1" t="s">
        <v>873</v>
      </c>
      <c r="C17" s="26" t="s">
        <v>1302</v>
      </c>
      <c r="D17" s="35" t="s">
        <v>1562</v>
      </c>
      <c r="E17" s="211">
        <f>SUMIF(Row!A:A,A17,Row!C:C)/1000</f>
        <v>409.59800000000001</v>
      </c>
      <c r="F17" s="26" t="s">
        <v>197</v>
      </c>
      <c r="G17" s="26">
        <f>COUNTIF($A17:$A$2000,A17)</f>
        <v>1</v>
      </c>
      <c r="H17" s="26">
        <f>COUNTIF(Row!A:A,A17)</f>
        <v>1</v>
      </c>
    </row>
    <row r="18" spans="1:8" x14ac:dyDescent="0.25">
      <c r="A18" s="25">
        <v>11620</v>
      </c>
      <c r="B18" s="26" t="s">
        <v>1581</v>
      </c>
      <c r="C18" s="26" t="s">
        <v>1302</v>
      </c>
      <c r="D18" s="35" t="s">
        <v>1562</v>
      </c>
      <c r="E18" s="211">
        <f>SUMIF(Row!A:A,A18,Row!C:C)/1000</f>
        <v>0</v>
      </c>
      <c r="F18" s="26" t="s">
        <v>197</v>
      </c>
      <c r="G18" s="26">
        <f>COUNTIF($A18:$A$2000,A18)</f>
        <v>1</v>
      </c>
      <c r="H18" s="26">
        <f>COUNTIF(Row!A:A,A18)</f>
        <v>0</v>
      </c>
    </row>
    <row r="19" spans="1:8" x14ac:dyDescent="0.25">
      <c r="A19" s="25">
        <v>11630</v>
      </c>
      <c r="B19" s="26" t="s">
        <v>1582</v>
      </c>
      <c r="C19" s="26" t="s">
        <v>1302</v>
      </c>
      <c r="D19" s="35" t="s">
        <v>1562</v>
      </c>
      <c r="E19" s="211">
        <f>SUMIF(Row!A:A,A19,Row!C:C)/1000</f>
        <v>0</v>
      </c>
      <c r="F19" s="26" t="s">
        <v>197</v>
      </c>
      <c r="G19" s="26">
        <f>COUNTIF($A19:$A$2000,A19)</f>
        <v>1</v>
      </c>
      <c r="H19" s="26">
        <f>COUNTIF(Row!A:A,A19)</f>
        <v>0</v>
      </c>
    </row>
    <row r="20" spans="1:8" x14ac:dyDescent="0.25">
      <c r="A20" s="25">
        <v>11640</v>
      </c>
      <c r="B20" s="26" t="s">
        <v>1583</v>
      </c>
      <c r="C20" s="26" t="s">
        <v>1302</v>
      </c>
      <c r="D20" s="35" t="s">
        <v>1562</v>
      </c>
      <c r="E20" s="211">
        <f>SUMIF(Row!A:A,A20,Row!C:C)/1000</f>
        <v>0</v>
      </c>
      <c r="F20" s="26" t="s">
        <v>197</v>
      </c>
      <c r="G20" s="26">
        <f>COUNTIF($A20:$A$2000,A20)</f>
        <v>1</v>
      </c>
      <c r="H20" s="26">
        <f>COUNTIF(Row!A:A,A20)</f>
        <v>0</v>
      </c>
    </row>
    <row r="21" spans="1:8" x14ac:dyDescent="0.25">
      <c r="A21" s="25">
        <v>11710</v>
      </c>
      <c r="B21" s="1" t="s">
        <v>875</v>
      </c>
      <c r="C21" s="26" t="s">
        <v>1302</v>
      </c>
      <c r="D21" s="35" t="s">
        <v>1562</v>
      </c>
      <c r="E21" s="211">
        <f>SUMIF(Row!A:A,A21,Row!C:C)/1000</f>
        <v>198.61236</v>
      </c>
      <c r="F21" s="26" t="s">
        <v>197</v>
      </c>
      <c r="G21" s="26">
        <f>COUNTIF($A21:$A$2000,A21)</f>
        <v>1</v>
      </c>
      <c r="H21" s="26">
        <f>COUNTIF(Row!A:A,A21)</f>
        <v>1</v>
      </c>
    </row>
    <row r="22" spans="1:8" x14ac:dyDescent="0.25">
      <c r="A22" s="25">
        <v>11711</v>
      </c>
      <c r="B22" s="1" t="s">
        <v>1182</v>
      </c>
      <c r="C22" s="26" t="s">
        <v>1302</v>
      </c>
      <c r="D22" s="35" t="s">
        <v>1562</v>
      </c>
      <c r="E22" s="211">
        <f>SUMIF(Row!A:A,A22,Row!C:C)/1000</f>
        <v>65.494650000000007</v>
      </c>
      <c r="F22" s="26" t="s">
        <v>197</v>
      </c>
      <c r="G22" s="26">
        <f>COUNTIF($A22:$A$2000,A22)</f>
        <v>1</v>
      </c>
      <c r="H22" s="26">
        <f>COUNTIF(Row!A:A,A22)</f>
        <v>1</v>
      </c>
    </row>
    <row r="23" spans="1:8" x14ac:dyDescent="0.25">
      <c r="A23" s="25">
        <v>11712</v>
      </c>
      <c r="B23" s="26" t="s">
        <v>1584</v>
      </c>
      <c r="C23" s="26" t="s">
        <v>1302</v>
      </c>
      <c r="D23" s="35" t="s">
        <v>1562</v>
      </c>
      <c r="E23" s="211">
        <f>SUMIF(Row!A:A,A23,Row!C:C)/1000</f>
        <v>0</v>
      </c>
      <c r="F23" s="26" t="s">
        <v>197</v>
      </c>
      <c r="G23" s="26">
        <f>COUNTIF($A23:$A$2000,A23)</f>
        <v>1</v>
      </c>
      <c r="H23" s="26">
        <f>COUNTIF(Row!A:A,A23)</f>
        <v>0</v>
      </c>
    </row>
    <row r="24" spans="1:8" x14ac:dyDescent="0.25">
      <c r="A24" s="25">
        <v>11713</v>
      </c>
      <c r="B24" s="1" t="s">
        <v>876</v>
      </c>
      <c r="C24" s="26" t="s">
        <v>1302</v>
      </c>
      <c r="D24" s="35" t="s">
        <v>1562</v>
      </c>
      <c r="E24" s="211">
        <f>SUMIF(Row!A:A,A24,Row!C:C)/1000</f>
        <v>442.36716999999999</v>
      </c>
      <c r="F24" s="26" t="s">
        <v>197</v>
      </c>
      <c r="G24" s="26">
        <f>COUNTIF($A24:$A$2000,A24)</f>
        <v>1</v>
      </c>
      <c r="H24" s="26">
        <f>COUNTIF(Row!A:A,A24)</f>
        <v>1</v>
      </c>
    </row>
    <row r="25" spans="1:8" x14ac:dyDescent="0.25">
      <c r="A25" s="25">
        <v>11714</v>
      </c>
      <c r="B25" s="1" t="s">
        <v>877</v>
      </c>
      <c r="C25" s="26" t="s">
        <v>1302</v>
      </c>
      <c r="D25" s="35" t="s">
        <v>1562</v>
      </c>
      <c r="E25" s="211">
        <f>SUMIF(Row!A:A,A25,Row!C:C)/1000</f>
        <v>29.73827</v>
      </c>
      <c r="F25" s="26" t="s">
        <v>197</v>
      </c>
      <c r="G25" s="26">
        <f>COUNTIF($A25:$A$2000,A25)</f>
        <v>1</v>
      </c>
      <c r="H25" s="26">
        <f>COUNTIF(Row!A:A,A25)</f>
        <v>1</v>
      </c>
    </row>
    <row r="26" spans="1:8" x14ac:dyDescent="0.25">
      <c r="A26" s="25">
        <v>11715</v>
      </c>
      <c r="B26" s="1" t="s">
        <v>829</v>
      </c>
      <c r="C26" s="26" t="s">
        <v>1302</v>
      </c>
      <c r="D26" s="35" t="s">
        <v>1562</v>
      </c>
      <c r="E26" s="211">
        <f>SUMIF(Row!A:A,A26,Row!C:C)/1000</f>
        <v>34.332699999999996</v>
      </c>
      <c r="F26" s="26" t="s">
        <v>197</v>
      </c>
      <c r="G26" s="26">
        <f>COUNTIF($A26:$A$2000,A26)</f>
        <v>1</v>
      </c>
      <c r="H26" s="26">
        <f>COUNTIF(Row!A:A,A26)</f>
        <v>1</v>
      </c>
    </row>
    <row r="27" spans="1:8" x14ac:dyDescent="0.25">
      <c r="A27">
        <v>11716</v>
      </c>
      <c r="B27" t="s">
        <v>853</v>
      </c>
      <c r="C27" s="26" t="s">
        <v>1302</v>
      </c>
      <c r="D27" s="35" t="s">
        <v>1562</v>
      </c>
      <c r="E27" s="211">
        <f>SUMIF(Row!A:A,A27,Row!C:C)/1000</f>
        <v>227.60319000000001</v>
      </c>
      <c r="F27" s="26" t="s">
        <v>197</v>
      </c>
      <c r="G27" s="26">
        <f>COUNTIF($A27:$A$2000,A27)</f>
        <v>1</v>
      </c>
      <c r="H27" s="26">
        <f>COUNTIF(Row!A:A,A27)</f>
        <v>1</v>
      </c>
    </row>
    <row r="28" spans="1:8" x14ac:dyDescent="0.25">
      <c r="A28">
        <v>11717</v>
      </c>
      <c r="B28" t="s">
        <v>1208</v>
      </c>
      <c r="C28" s="26" t="s">
        <v>1302</v>
      </c>
      <c r="D28" s="35" t="s">
        <v>1562</v>
      </c>
      <c r="E28" s="211">
        <f>SUMIF(Row!A:A,A28,Row!C:C)/1000</f>
        <v>523.64278000000002</v>
      </c>
      <c r="F28" s="26" t="s">
        <v>197</v>
      </c>
      <c r="G28" s="26">
        <f>COUNTIF($A28:$A$2000,A28)</f>
        <v>1</v>
      </c>
      <c r="H28" s="26">
        <f>COUNTIF(Row!A:A,A28)</f>
        <v>1</v>
      </c>
    </row>
    <row r="29" spans="1:8" x14ac:dyDescent="0.25">
      <c r="A29" s="25">
        <v>12100</v>
      </c>
      <c r="B29" s="1" t="s">
        <v>881</v>
      </c>
      <c r="C29" s="26" t="s">
        <v>1301</v>
      </c>
      <c r="D29" s="1" t="s">
        <v>1560</v>
      </c>
      <c r="E29" s="211">
        <f>SUMIF(Row!A:A,A29,Row!C:C)/1000</f>
        <v>20062.05687</v>
      </c>
      <c r="F29" s="26" t="s">
        <v>197</v>
      </c>
      <c r="G29" s="26">
        <f>COUNTIF($A29:$A$2000,A29)</f>
        <v>1</v>
      </c>
      <c r="H29" s="26">
        <f>COUNTIF(Row!A:A,A29)</f>
        <v>1</v>
      </c>
    </row>
    <row r="30" spans="1:8" x14ac:dyDescent="0.25">
      <c r="A30" s="25">
        <v>12110</v>
      </c>
      <c r="B30" s="1" t="s">
        <v>882</v>
      </c>
      <c r="C30" s="26" t="s">
        <v>1495</v>
      </c>
      <c r="D30" s="1" t="s">
        <v>1561</v>
      </c>
      <c r="E30" s="211">
        <f>SUMIF(Row!A:A,A30,Row!C:C)/1000</f>
        <v>-1095.2501499999998</v>
      </c>
      <c r="F30" s="26" t="s">
        <v>197</v>
      </c>
      <c r="G30" s="26">
        <f>COUNTIF($A30:$A$2000,A30)</f>
        <v>1</v>
      </c>
      <c r="H30" s="26">
        <f>COUNTIF(Row!A:A,A30)</f>
        <v>1</v>
      </c>
    </row>
    <row r="31" spans="1:8" x14ac:dyDescent="0.25">
      <c r="A31" s="25">
        <v>12120</v>
      </c>
      <c r="B31" s="1" t="s">
        <v>883</v>
      </c>
      <c r="C31" s="26" t="s">
        <v>1301</v>
      </c>
      <c r="D31" s="1" t="s">
        <v>1560</v>
      </c>
      <c r="E31" s="211">
        <f>SUMIF(Row!A:A,A31,Row!C:C)/1000</f>
        <v>8874.8560899999993</v>
      </c>
      <c r="F31" s="26" t="s">
        <v>197</v>
      </c>
      <c r="G31" s="26">
        <f>COUNTIF($A31:$A$2000,A31)</f>
        <v>1</v>
      </c>
      <c r="H31" s="26">
        <f>COUNTIF(Row!A:A,A31)</f>
        <v>1</v>
      </c>
    </row>
    <row r="32" spans="1:8" x14ac:dyDescent="0.25">
      <c r="A32" s="25">
        <v>12130</v>
      </c>
      <c r="B32" s="1" t="s">
        <v>884</v>
      </c>
      <c r="C32" s="26" t="s">
        <v>1495</v>
      </c>
      <c r="D32" s="1" t="s">
        <v>1561</v>
      </c>
      <c r="E32" s="211">
        <f>SUMIF(Row!A:A,A32,Row!C:C)/1000</f>
        <v>-506.02679000000001</v>
      </c>
      <c r="F32" s="26" t="s">
        <v>197</v>
      </c>
      <c r="G32" s="26">
        <f>COUNTIF($A32:$A$2000,A32)</f>
        <v>1</v>
      </c>
      <c r="H32" s="26">
        <f>COUNTIF(Row!A:A,A32)</f>
        <v>1</v>
      </c>
    </row>
    <row r="33" spans="1:8" x14ac:dyDescent="0.25">
      <c r="A33" s="25">
        <v>12210</v>
      </c>
      <c r="B33" s="27" t="s">
        <v>217</v>
      </c>
      <c r="C33" s="26" t="s">
        <v>1301</v>
      </c>
      <c r="D33" s="33" t="s">
        <v>1560</v>
      </c>
      <c r="E33" s="211">
        <f>SUMIF(Row!A:A,A33,Row!C:C)/1000</f>
        <v>15192.26755</v>
      </c>
      <c r="F33" s="26" t="s">
        <v>197</v>
      </c>
      <c r="G33" s="26">
        <f>COUNTIF($A33:$A$2000,A33)</f>
        <v>1</v>
      </c>
      <c r="H33" s="26">
        <f>COUNTIF(Row!A:A,A33)</f>
        <v>1</v>
      </c>
    </row>
    <row r="34" spans="1:8" x14ac:dyDescent="0.25">
      <c r="A34" s="25">
        <v>12211</v>
      </c>
      <c r="B34" s="1" t="s">
        <v>887</v>
      </c>
      <c r="C34" s="26" t="s">
        <v>1495</v>
      </c>
      <c r="D34" s="35" t="s">
        <v>1561</v>
      </c>
      <c r="E34" s="211">
        <f>SUMIF(Row!A:A,A34,Row!C:C)/1000</f>
        <v>-7069.4741900000008</v>
      </c>
      <c r="F34" s="26" t="s">
        <v>197</v>
      </c>
      <c r="G34" s="26">
        <f>COUNTIF($A34:$A$2000,A34)</f>
        <v>1</v>
      </c>
      <c r="H34" s="26">
        <f>COUNTIF(Row!A:A,A34)</f>
        <v>1</v>
      </c>
    </row>
    <row r="35" spans="1:8" x14ac:dyDescent="0.25">
      <c r="A35" s="25">
        <v>12212</v>
      </c>
      <c r="B35" s="27" t="s">
        <v>218</v>
      </c>
      <c r="C35" s="26" t="s">
        <v>1301</v>
      </c>
      <c r="D35" s="33" t="s">
        <v>1560</v>
      </c>
      <c r="E35" s="211">
        <f>SUMIF(Row!A:A,A35,Row!C:C)/1000</f>
        <v>4874.5298700000003</v>
      </c>
      <c r="F35" s="26" t="s">
        <v>197</v>
      </c>
      <c r="G35" s="26">
        <f>COUNTIF($A35:$A$2000,A35)</f>
        <v>1</v>
      </c>
      <c r="H35" s="26">
        <f>COUNTIF(Row!A:A,A35)</f>
        <v>1</v>
      </c>
    </row>
    <row r="36" spans="1:8" x14ac:dyDescent="0.25">
      <c r="A36" s="25">
        <v>12213</v>
      </c>
      <c r="B36" s="1" t="s">
        <v>887</v>
      </c>
      <c r="C36" s="26" t="s">
        <v>1495</v>
      </c>
      <c r="D36" s="35" t="s">
        <v>1561</v>
      </c>
      <c r="E36" s="211">
        <f>SUMIF(Row!A:A,A36,Row!C:C)/1000</f>
        <v>-2437.6945499999997</v>
      </c>
      <c r="F36" s="26" t="s">
        <v>197</v>
      </c>
      <c r="G36" s="26">
        <f>COUNTIF($A36:$A$2000,A36)</f>
        <v>1</v>
      </c>
      <c r="H36" s="26">
        <f>COUNTIF(Row!A:A,A36)</f>
        <v>1</v>
      </c>
    </row>
    <row r="37" spans="1:8" x14ac:dyDescent="0.25">
      <c r="A37" s="25">
        <v>12310</v>
      </c>
      <c r="B37" s="27" t="s">
        <v>219</v>
      </c>
      <c r="C37" s="26" t="s">
        <v>1301</v>
      </c>
      <c r="D37" s="33" t="s">
        <v>1560</v>
      </c>
      <c r="E37" s="211">
        <f>SUMIF(Row!A:A,A37,Row!C:C)/1000</f>
        <v>2255.87727</v>
      </c>
      <c r="F37" s="26" t="s">
        <v>197</v>
      </c>
      <c r="G37" s="26">
        <f>COUNTIF($A37:$A$2000,A37)</f>
        <v>1</v>
      </c>
      <c r="H37" s="26">
        <f>COUNTIF(Row!A:A,A37)</f>
        <v>1</v>
      </c>
    </row>
    <row r="38" spans="1:8" x14ac:dyDescent="0.25">
      <c r="A38" s="25">
        <v>12311</v>
      </c>
      <c r="B38" s="1" t="s">
        <v>891</v>
      </c>
      <c r="C38" s="26" t="s">
        <v>1495</v>
      </c>
      <c r="D38" s="35" t="s">
        <v>1561</v>
      </c>
      <c r="E38" s="211">
        <f>SUMIF(Row!A:A,A38,Row!C:C)/1000</f>
        <v>-535.76684999999998</v>
      </c>
      <c r="F38" s="26" t="s">
        <v>197</v>
      </c>
      <c r="G38" s="26">
        <f>COUNTIF($A38:$A$2000,A38)</f>
        <v>1</v>
      </c>
      <c r="H38" s="26">
        <f>COUNTIF(Row!A:A,A38)</f>
        <v>1</v>
      </c>
    </row>
    <row r="39" spans="1:8" x14ac:dyDescent="0.25">
      <c r="A39" s="25">
        <v>12312</v>
      </c>
      <c r="B39" s="1" t="s">
        <v>902</v>
      </c>
      <c r="C39" s="26" t="s">
        <v>1495</v>
      </c>
      <c r="D39" s="35" t="s">
        <v>1561</v>
      </c>
      <c r="E39" s="211">
        <f>SUMIF(Row!A:A,A39,Row!C:C)/1000</f>
        <v>-2.0660000000000001E-2</v>
      </c>
      <c r="F39" s="26" t="s">
        <v>197</v>
      </c>
      <c r="G39" s="26">
        <f>COUNTIF($A39:$A$2000,A39)</f>
        <v>1</v>
      </c>
      <c r="H39" s="26">
        <f>COUNTIF(Row!A:A,A39)</f>
        <v>1</v>
      </c>
    </row>
    <row r="40" spans="1:8" x14ac:dyDescent="0.25">
      <c r="A40" s="25">
        <v>12313</v>
      </c>
      <c r="B40" s="1" t="s">
        <v>903</v>
      </c>
      <c r="C40" s="26" t="s">
        <v>1301</v>
      </c>
      <c r="D40" s="1" t="s">
        <v>1560</v>
      </c>
      <c r="E40" s="211">
        <f>SUMIF(Row!A:A,A40,Row!C:C)/1000</f>
        <v>79.462320000000005</v>
      </c>
      <c r="F40" s="26" t="s">
        <v>197</v>
      </c>
      <c r="G40" s="26">
        <f>COUNTIF($A40:$A$2000,A40)</f>
        <v>1</v>
      </c>
      <c r="H40" s="26">
        <f>COUNTIF(Row!A:A,A40)</f>
        <v>1</v>
      </c>
    </row>
    <row r="41" spans="1:8" x14ac:dyDescent="0.25">
      <c r="A41" s="25">
        <v>12314</v>
      </c>
      <c r="B41" s="1" t="s">
        <v>904</v>
      </c>
      <c r="C41" s="26" t="s">
        <v>1495</v>
      </c>
      <c r="D41" s="35" t="s">
        <v>1561</v>
      </c>
      <c r="E41" s="211">
        <f>SUMIF(Row!A:A,A41,Row!C:C)/1000</f>
        <v>-55.812379999999997</v>
      </c>
      <c r="F41" s="26" t="s">
        <v>197</v>
      </c>
      <c r="G41" s="26">
        <f>COUNTIF($A41:$A$2000,A41)</f>
        <v>1</v>
      </c>
      <c r="H41" s="26">
        <f>COUNTIF(Row!A:A,A41)</f>
        <v>1</v>
      </c>
    </row>
    <row r="42" spans="1:8" x14ac:dyDescent="0.25">
      <c r="A42" s="25">
        <v>12315</v>
      </c>
      <c r="B42" s="27" t="s">
        <v>220</v>
      </c>
      <c r="C42" s="26" t="s">
        <v>1301</v>
      </c>
      <c r="D42" s="33" t="s">
        <v>1560</v>
      </c>
      <c r="E42" s="211">
        <f>SUMIF(Row!A:A,A42,Row!C:C)/1000</f>
        <v>1777.5408799999998</v>
      </c>
      <c r="F42" s="26" t="s">
        <v>197</v>
      </c>
      <c r="G42" s="26">
        <f>COUNTIF($A42:$A$2000,A42)</f>
        <v>1</v>
      </c>
      <c r="H42" s="26">
        <f>COUNTIF(Row!A:A,A42)</f>
        <v>1</v>
      </c>
    </row>
    <row r="43" spans="1:8" x14ac:dyDescent="0.25">
      <c r="A43" s="25">
        <v>12316</v>
      </c>
      <c r="B43" s="1" t="s">
        <v>905</v>
      </c>
      <c r="C43" s="26" t="s">
        <v>1495</v>
      </c>
      <c r="D43" s="35" t="s">
        <v>1561</v>
      </c>
      <c r="E43" s="211">
        <f>SUMIF(Row!A:A,A43,Row!C:C)/1000</f>
        <v>-784.13548000000003</v>
      </c>
      <c r="F43" s="26" t="s">
        <v>197</v>
      </c>
      <c r="G43" s="26">
        <f>COUNTIF($A43:$A$2000,A43)</f>
        <v>1</v>
      </c>
      <c r="H43" s="26">
        <f>COUNTIF(Row!A:A,A43)</f>
        <v>1</v>
      </c>
    </row>
    <row r="44" spans="1:8" x14ac:dyDescent="0.25">
      <c r="A44" s="25">
        <v>12317</v>
      </c>
      <c r="B44" s="1" t="s">
        <v>906</v>
      </c>
      <c r="C44" s="26" t="s">
        <v>1495</v>
      </c>
      <c r="D44" s="35" t="s">
        <v>1561</v>
      </c>
      <c r="E44" s="211">
        <f>SUMIF(Row!A:A,A44,Row!C:C)/1000</f>
        <v>-1.61456</v>
      </c>
      <c r="F44" s="26" t="s">
        <v>197</v>
      </c>
      <c r="G44" s="26">
        <f>COUNTIF($A44:$A$2000,A44)</f>
        <v>1</v>
      </c>
      <c r="H44" s="26">
        <f>COUNTIF(Row!A:A,A44)</f>
        <v>1</v>
      </c>
    </row>
    <row r="45" spans="1:8" x14ac:dyDescent="0.25">
      <c r="A45" s="25">
        <v>12318</v>
      </c>
      <c r="B45" s="1" t="s">
        <v>907</v>
      </c>
      <c r="C45" s="26" t="s">
        <v>1301</v>
      </c>
      <c r="D45" s="1" t="s">
        <v>1560</v>
      </c>
      <c r="E45" s="211">
        <f>SUMIF(Row!A:A,A45,Row!C:C)/1000</f>
        <v>379.17304999999999</v>
      </c>
      <c r="F45" s="26" t="s">
        <v>197</v>
      </c>
      <c r="G45" s="26">
        <f>COUNTIF($A45:$A$2000,A45)</f>
        <v>1</v>
      </c>
      <c r="H45" s="26">
        <f>COUNTIF(Row!A:A,A45)</f>
        <v>1</v>
      </c>
    </row>
    <row r="46" spans="1:8" x14ac:dyDescent="0.25">
      <c r="A46" s="25">
        <v>12319</v>
      </c>
      <c r="B46" s="1" t="s">
        <v>908</v>
      </c>
      <c r="C46" s="26" t="s">
        <v>1495</v>
      </c>
      <c r="D46" s="35" t="s">
        <v>1561</v>
      </c>
      <c r="E46" s="211">
        <f>SUMIF(Row!A:A,A46,Row!C:C)/1000</f>
        <v>-212.92871</v>
      </c>
      <c r="F46" s="26" t="s">
        <v>197</v>
      </c>
      <c r="G46" s="26">
        <f>COUNTIF($A46:$A$2000,A46)</f>
        <v>1</v>
      </c>
      <c r="H46" s="26">
        <f>COUNTIF(Row!A:A,A46)</f>
        <v>1</v>
      </c>
    </row>
    <row r="47" spans="1:8" x14ac:dyDescent="0.25">
      <c r="A47" s="25">
        <v>12320</v>
      </c>
      <c r="B47" s="1" t="s">
        <v>909</v>
      </c>
      <c r="C47" s="26" t="s">
        <v>1301</v>
      </c>
      <c r="D47" s="1" t="s">
        <v>1560</v>
      </c>
      <c r="E47" s="211">
        <f>SUMIF(Row!A:A,A47,Row!C:C)/1000</f>
        <v>3930.0692799999997</v>
      </c>
      <c r="F47" s="26" t="s">
        <v>197</v>
      </c>
      <c r="G47" s="26">
        <f>COUNTIF($A47:$A$2000,A47)</f>
        <v>1</v>
      </c>
      <c r="H47" s="26">
        <f>COUNTIF(Row!A:A,A47)</f>
        <v>1</v>
      </c>
    </row>
    <row r="48" spans="1:8" x14ac:dyDescent="0.25">
      <c r="A48" s="25">
        <v>12321</v>
      </c>
      <c r="B48" s="1" t="s">
        <v>910</v>
      </c>
      <c r="C48" s="26" t="s">
        <v>1495</v>
      </c>
      <c r="D48" s="35" t="s">
        <v>1561</v>
      </c>
      <c r="E48" s="211">
        <f>SUMIF(Row!A:A,A48,Row!C:C)/1000</f>
        <v>-553.10122000000001</v>
      </c>
      <c r="F48" s="26" t="s">
        <v>197</v>
      </c>
      <c r="G48" s="26">
        <f>COUNTIF($A48:$A$2000,A48)</f>
        <v>1</v>
      </c>
      <c r="H48" s="26">
        <f>COUNTIF(Row!A:A,A48)</f>
        <v>1</v>
      </c>
    </row>
    <row r="49" spans="1:8" x14ac:dyDescent="0.25">
      <c r="A49" s="25">
        <v>12322</v>
      </c>
      <c r="B49" s="1" t="s">
        <v>911</v>
      </c>
      <c r="C49" s="26" t="s">
        <v>1301</v>
      </c>
      <c r="D49" s="1" t="s">
        <v>1560</v>
      </c>
      <c r="E49" s="211">
        <f>SUMIF(Row!A:A,A49,Row!C:C)/1000</f>
        <v>375.53332</v>
      </c>
      <c r="F49" s="26" t="s">
        <v>197</v>
      </c>
      <c r="G49" s="26">
        <f>COUNTIF($A49:$A$2000,A49)</f>
        <v>1</v>
      </c>
      <c r="H49" s="26">
        <f>COUNTIF(Row!A:A,A49)</f>
        <v>1</v>
      </c>
    </row>
    <row r="50" spans="1:8" x14ac:dyDescent="0.25">
      <c r="A50" s="25">
        <v>12323</v>
      </c>
      <c r="B50" s="1" t="s">
        <v>912</v>
      </c>
      <c r="C50" s="26" t="s">
        <v>1495</v>
      </c>
      <c r="D50" s="35" t="s">
        <v>1561</v>
      </c>
      <c r="E50" s="211">
        <f>SUMIF(Row!A:A,A50,Row!C:C)/1000</f>
        <v>-53.191330000000001</v>
      </c>
      <c r="F50" s="26" t="s">
        <v>197</v>
      </c>
      <c r="G50" s="26">
        <f>COUNTIF($A50:$A$2000,A50)</f>
        <v>1</v>
      </c>
      <c r="H50" s="26">
        <f>COUNTIF(Row!A:A,A50)</f>
        <v>1</v>
      </c>
    </row>
    <row r="51" spans="1:8" x14ac:dyDescent="0.25">
      <c r="A51" s="25">
        <v>12324</v>
      </c>
      <c r="B51" s="1" t="s">
        <v>844</v>
      </c>
      <c r="C51" s="26" t="s">
        <v>1301</v>
      </c>
      <c r="D51" s="1" t="s">
        <v>1560</v>
      </c>
      <c r="E51" s="211">
        <f>SUMIF(Row!A:A,A51,Row!C:C)/1000</f>
        <v>676.15955000000008</v>
      </c>
      <c r="F51" s="26" t="s">
        <v>197</v>
      </c>
      <c r="G51" s="26">
        <f>COUNTIF($A51:$A$2000,A51)</f>
        <v>1</v>
      </c>
      <c r="H51" s="26">
        <f>COUNTIF(Row!A:A,A51)</f>
        <v>1</v>
      </c>
    </row>
    <row r="52" spans="1:8" x14ac:dyDescent="0.25">
      <c r="A52" s="25">
        <v>12325</v>
      </c>
      <c r="B52" s="1" t="s">
        <v>845</v>
      </c>
      <c r="C52" s="26" t="s">
        <v>1495</v>
      </c>
      <c r="D52" s="35" t="s">
        <v>1561</v>
      </c>
      <c r="E52" s="211">
        <f>SUMIF(Row!A:A,A52,Row!C:C)/1000</f>
        <v>-110.96582000000001</v>
      </c>
      <c r="F52" s="26" t="s">
        <v>197</v>
      </c>
      <c r="G52" s="26">
        <f>COUNTIF($A52:$A$2000,A52)</f>
        <v>1</v>
      </c>
      <c r="H52" s="26">
        <f>COUNTIF(Row!A:A,A52)</f>
        <v>1</v>
      </c>
    </row>
    <row r="53" spans="1:8" x14ac:dyDescent="0.25">
      <c r="A53" s="25">
        <v>12326</v>
      </c>
      <c r="B53" s="1" t="s">
        <v>913</v>
      </c>
      <c r="C53" s="26" t="s">
        <v>1301</v>
      </c>
      <c r="D53" s="1" t="s">
        <v>1560</v>
      </c>
      <c r="E53" s="211">
        <f>SUMIF(Row!A:A,A53,Row!C:C)/1000</f>
        <v>1672.11185</v>
      </c>
      <c r="F53" s="26" t="s">
        <v>197</v>
      </c>
      <c r="G53" s="26">
        <f>COUNTIF($A53:$A$2000,A53)</f>
        <v>1</v>
      </c>
      <c r="H53" s="26">
        <f>COUNTIF(Row!A:A,A53)</f>
        <v>1</v>
      </c>
    </row>
    <row r="54" spans="1:8" x14ac:dyDescent="0.25">
      <c r="A54" s="25">
        <v>12327</v>
      </c>
      <c r="B54" s="1" t="s">
        <v>914</v>
      </c>
      <c r="C54" s="26" t="s">
        <v>1495</v>
      </c>
      <c r="D54" s="35" t="s">
        <v>1561</v>
      </c>
      <c r="E54" s="211">
        <f>SUMIF(Row!A:A,A54,Row!C:C)/1000</f>
        <v>-237.12017</v>
      </c>
      <c r="F54" s="26" t="s">
        <v>197</v>
      </c>
      <c r="G54" s="26">
        <f>COUNTIF($A54:$A$2000,A54)</f>
        <v>1</v>
      </c>
      <c r="H54" s="26">
        <f>COUNTIF(Row!A:A,A54)</f>
        <v>1</v>
      </c>
    </row>
    <row r="55" spans="1:8" x14ac:dyDescent="0.25">
      <c r="A55" s="25">
        <v>12328</v>
      </c>
      <c r="B55" s="1" t="s">
        <v>915</v>
      </c>
      <c r="C55" s="26" t="s">
        <v>1301</v>
      </c>
      <c r="D55" s="1" t="s">
        <v>1560</v>
      </c>
      <c r="E55" s="211">
        <f>SUMIF(Row!A:A,A55,Row!C:C)/1000</f>
        <v>5647.4565700000003</v>
      </c>
      <c r="F55" s="26" t="s">
        <v>197</v>
      </c>
      <c r="G55" s="26">
        <f>COUNTIF($A55:$A$2000,A55)</f>
        <v>1</v>
      </c>
      <c r="H55" s="26">
        <f>COUNTIF(Row!A:A,A55)</f>
        <v>1</v>
      </c>
    </row>
    <row r="56" spans="1:8" x14ac:dyDescent="0.25">
      <c r="A56" s="25">
        <v>12329</v>
      </c>
      <c r="B56" s="1" t="s">
        <v>916</v>
      </c>
      <c r="C56" s="26" t="s">
        <v>1495</v>
      </c>
      <c r="D56" s="35" t="s">
        <v>1561</v>
      </c>
      <c r="E56" s="211">
        <f>SUMIF(Row!A:A,A56,Row!C:C)/1000</f>
        <v>-642.33579000000009</v>
      </c>
      <c r="F56" s="26" t="s">
        <v>197</v>
      </c>
      <c r="G56" s="26">
        <f>COUNTIF($A56:$A$2000,A56)</f>
        <v>1</v>
      </c>
      <c r="H56" s="26">
        <f>COUNTIF(Row!A:A,A56)</f>
        <v>1</v>
      </c>
    </row>
    <row r="57" spans="1:8" x14ac:dyDescent="0.25">
      <c r="A57" s="25">
        <v>12330</v>
      </c>
      <c r="B57" s="1" t="s">
        <v>917</v>
      </c>
      <c r="C57" s="26" t="s">
        <v>1301</v>
      </c>
      <c r="D57" s="1" t="s">
        <v>1560</v>
      </c>
      <c r="E57" s="211">
        <f>SUMIF(Row!A:A,A57,Row!C:C)/1000</f>
        <v>19.716630000000002</v>
      </c>
      <c r="F57" s="26" t="s">
        <v>197</v>
      </c>
      <c r="G57" s="26">
        <f>COUNTIF($A57:$A$2000,A57)</f>
        <v>1</v>
      </c>
      <c r="H57" s="26">
        <f>COUNTIF(Row!A:A,A57)</f>
        <v>1</v>
      </c>
    </row>
    <row r="58" spans="1:8" x14ac:dyDescent="0.25">
      <c r="A58" s="25">
        <v>12331</v>
      </c>
      <c r="B58" s="1" t="s">
        <v>918</v>
      </c>
      <c r="C58" s="26" t="s">
        <v>1495</v>
      </c>
      <c r="D58" s="35" t="s">
        <v>1561</v>
      </c>
      <c r="E58" s="211">
        <f>SUMIF(Row!A:A,A58,Row!C:C)/1000</f>
        <v>-12.794510000000001</v>
      </c>
      <c r="F58" s="26" t="s">
        <v>197</v>
      </c>
      <c r="G58" s="26">
        <f>COUNTIF($A58:$A$2000,A58)</f>
        <v>1</v>
      </c>
      <c r="H58" s="26">
        <f>COUNTIF(Row!A:A,A58)</f>
        <v>1</v>
      </c>
    </row>
    <row r="59" spans="1:8" x14ac:dyDescent="0.25">
      <c r="A59" s="25">
        <v>12332</v>
      </c>
      <c r="B59" s="1" t="s">
        <v>919</v>
      </c>
      <c r="C59" s="26" t="s">
        <v>1301</v>
      </c>
      <c r="D59" s="1" t="s">
        <v>1560</v>
      </c>
      <c r="E59" s="211">
        <f>SUMIF(Row!A:A,A59,Row!C:C)/1000</f>
        <v>19.888740000000002</v>
      </c>
      <c r="F59" s="26" t="s">
        <v>197</v>
      </c>
      <c r="G59" s="26">
        <f>COUNTIF($A59:$A$2000,A59)</f>
        <v>1</v>
      </c>
      <c r="H59" s="26">
        <f>COUNTIF(Row!A:A,A59)</f>
        <v>1</v>
      </c>
    </row>
    <row r="60" spans="1:8" x14ac:dyDescent="0.25">
      <c r="A60" s="25">
        <v>12333</v>
      </c>
      <c r="B60" s="1" t="s">
        <v>920</v>
      </c>
      <c r="C60" s="26" t="s">
        <v>1495</v>
      </c>
      <c r="D60" s="35" t="s">
        <v>1561</v>
      </c>
      <c r="E60" s="211">
        <f>SUMIF(Row!A:A,A60,Row!C:C)/1000</f>
        <v>-19.88306</v>
      </c>
      <c r="F60" s="26" t="s">
        <v>197</v>
      </c>
      <c r="G60" s="26">
        <f>COUNTIF($A60:$A$2000,A60)</f>
        <v>1</v>
      </c>
      <c r="H60" s="26">
        <f>COUNTIF(Row!A:A,A60)</f>
        <v>1</v>
      </c>
    </row>
    <row r="61" spans="1:8" x14ac:dyDescent="0.25">
      <c r="A61" s="25">
        <v>12334</v>
      </c>
      <c r="B61" s="1" t="s">
        <v>921</v>
      </c>
      <c r="C61" s="26" t="s">
        <v>1301</v>
      </c>
      <c r="D61" s="1" t="s">
        <v>1560</v>
      </c>
      <c r="E61" s="211">
        <f>SUMIF(Row!A:A,A61,Row!C:C)/1000</f>
        <v>2004.73054</v>
      </c>
      <c r="F61" s="26" t="s">
        <v>197</v>
      </c>
      <c r="G61" s="26">
        <f>COUNTIF($A61:$A$2000,A61)</f>
        <v>1</v>
      </c>
      <c r="H61" s="26">
        <f>COUNTIF(Row!A:A,A61)</f>
        <v>1</v>
      </c>
    </row>
    <row r="62" spans="1:8" x14ac:dyDescent="0.25">
      <c r="A62" s="25">
        <v>12335</v>
      </c>
      <c r="B62" s="1" t="s">
        <v>927</v>
      </c>
      <c r="C62" s="26" t="s">
        <v>1495</v>
      </c>
      <c r="D62" s="35" t="s">
        <v>1561</v>
      </c>
      <c r="E62" s="211">
        <f>SUMIF(Row!A:A,A62,Row!C:C)/1000</f>
        <v>-215.28202999999999</v>
      </c>
      <c r="F62" s="26" t="s">
        <v>197</v>
      </c>
      <c r="G62" s="26">
        <f>COUNTIF($A62:$A$2000,A62)</f>
        <v>1</v>
      </c>
      <c r="H62" s="26">
        <f>COUNTIF(Row!A:A,A62)</f>
        <v>1</v>
      </c>
    </row>
    <row r="63" spans="1:8" x14ac:dyDescent="0.25">
      <c r="A63" s="25">
        <v>12350</v>
      </c>
      <c r="B63" s="1" t="s">
        <v>928</v>
      </c>
      <c r="C63" s="26" t="s">
        <v>1301</v>
      </c>
      <c r="D63" s="1" t="s">
        <v>1560</v>
      </c>
      <c r="E63" s="211">
        <f>SUMIF(Row!A:A,A63,Row!C:C)/1000</f>
        <v>5.7625999999999999</v>
      </c>
      <c r="F63" s="26" t="s">
        <v>197</v>
      </c>
      <c r="G63" s="26">
        <f>COUNTIF($A63:$A$2000,A63)</f>
        <v>1</v>
      </c>
      <c r="H63" s="26">
        <f>COUNTIF(Row!A:A,A63)</f>
        <v>1</v>
      </c>
    </row>
    <row r="64" spans="1:8" x14ac:dyDescent="0.25">
      <c r="A64" s="25">
        <v>12351</v>
      </c>
      <c r="B64" s="1" t="s">
        <v>929</v>
      </c>
      <c r="C64" s="26" t="s">
        <v>1495</v>
      </c>
      <c r="D64" s="35" t="s">
        <v>1561</v>
      </c>
      <c r="E64" s="211">
        <f>SUMIF(Row!A:A,A64,Row!C:C)/1000</f>
        <v>-0.68430999999999997</v>
      </c>
      <c r="F64" s="26" t="s">
        <v>197</v>
      </c>
      <c r="G64" s="26">
        <f>COUNTIF($A64:$A$2000,A64)</f>
        <v>1</v>
      </c>
      <c r="H64" s="26">
        <f>COUNTIF(Row!A:A,A64)</f>
        <v>1</v>
      </c>
    </row>
    <row r="65" spans="1:8" x14ac:dyDescent="0.25">
      <c r="A65" s="25">
        <v>12510</v>
      </c>
      <c r="B65" s="1" t="s">
        <v>931</v>
      </c>
      <c r="C65" s="26" t="s">
        <v>1301</v>
      </c>
      <c r="D65" s="35" t="s">
        <v>1560</v>
      </c>
      <c r="E65" s="211">
        <f>SUMIF(Row!A:A,A65,Row!C:C)/1000</f>
        <v>7451.4988700000004</v>
      </c>
      <c r="F65" s="26" t="s">
        <v>197</v>
      </c>
      <c r="G65" s="26">
        <f>COUNTIF($A65:$A$2000,A65)</f>
        <v>1</v>
      </c>
      <c r="H65" s="26">
        <f>COUNTIF(Row!A:A,A65)</f>
        <v>1</v>
      </c>
    </row>
    <row r="66" spans="1:8" x14ac:dyDescent="0.25">
      <c r="A66" s="25">
        <v>12520</v>
      </c>
      <c r="B66" s="26" t="s">
        <v>1585</v>
      </c>
      <c r="C66" s="26" t="s">
        <v>1301</v>
      </c>
      <c r="D66" s="35" t="s">
        <v>1560</v>
      </c>
      <c r="E66" s="211">
        <f>SUMIF(Row!A:A,A66,Row!C:C)/1000</f>
        <v>0</v>
      </c>
      <c r="F66" s="26" t="s">
        <v>197</v>
      </c>
      <c r="G66" s="26">
        <f>COUNTIF($A66:$A$2000,A66)</f>
        <v>1</v>
      </c>
      <c r="H66" s="26">
        <f>COUNTIF(Row!A:A,A66)</f>
        <v>0</v>
      </c>
    </row>
    <row r="67" spans="1:8" x14ac:dyDescent="0.25">
      <c r="A67" s="25">
        <v>12525</v>
      </c>
      <c r="B67" s="26" t="s">
        <v>1586</v>
      </c>
      <c r="C67" s="26" t="s">
        <v>1301</v>
      </c>
      <c r="D67" s="35" t="s">
        <v>1560</v>
      </c>
      <c r="E67" s="211">
        <f>SUMIF(Row!A:A,A67,Row!C:C)/1000</f>
        <v>0</v>
      </c>
      <c r="F67" s="26" t="s">
        <v>197</v>
      </c>
      <c r="G67" s="26">
        <f>COUNTIF($A67:$A$2000,A67)</f>
        <v>1</v>
      </c>
      <c r="H67" s="26">
        <f>COUNTIF(Row!A:A,A67)</f>
        <v>0</v>
      </c>
    </row>
    <row r="68" spans="1:8" x14ac:dyDescent="0.25">
      <c r="A68" s="25">
        <v>12530</v>
      </c>
      <c r="B68" s="26" t="s">
        <v>1587</v>
      </c>
      <c r="C68" s="26" t="s">
        <v>1301</v>
      </c>
      <c r="D68" s="35" t="s">
        <v>1560</v>
      </c>
      <c r="E68" s="211">
        <f>SUMIF(Row!A:A,A68,Row!C:C)/1000</f>
        <v>0</v>
      </c>
      <c r="F68" s="26" t="s">
        <v>197</v>
      </c>
      <c r="G68" s="26">
        <f>COUNTIF($A68:$A$2000,A68)</f>
        <v>1</v>
      </c>
      <c r="H68" s="26">
        <f>COUNTIF(Row!A:A,A68)</f>
        <v>0</v>
      </c>
    </row>
    <row r="69" spans="1:8" x14ac:dyDescent="0.25">
      <c r="A69" s="25">
        <v>13110</v>
      </c>
      <c r="B69" s="26" t="s">
        <v>1589</v>
      </c>
      <c r="C69" s="26" t="s">
        <v>1303</v>
      </c>
      <c r="D69" s="35" t="s">
        <v>1564</v>
      </c>
      <c r="E69" s="211">
        <f>SUMIF(Row!A:A,A69,Row!C:C)/1000</f>
        <v>0</v>
      </c>
      <c r="F69" s="26" t="s">
        <v>197</v>
      </c>
      <c r="G69" s="26">
        <f>COUNTIF($A69:$A$2000,A69)</f>
        <v>1</v>
      </c>
      <c r="H69" s="26">
        <f>COUNTIF(Row!A:A,A69)</f>
        <v>0</v>
      </c>
    </row>
    <row r="70" spans="1:8" x14ac:dyDescent="0.25">
      <c r="A70" s="25">
        <v>13111</v>
      </c>
      <c r="B70" s="1" t="s">
        <v>834</v>
      </c>
      <c r="C70" s="26" t="s">
        <v>1303</v>
      </c>
      <c r="D70" s="35" t="s">
        <v>1564</v>
      </c>
      <c r="E70" s="211">
        <f>SUMIF(Row!A:A,A70,Row!C:C)/1000</f>
        <v>0</v>
      </c>
      <c r="F70" s="26" t="s">
        <v>197</v>
      </c>
      <c r="G70" s="26">
        <f>COUNTIF($A70:$A$2000,A70)</f>
        <v>1</v>
      </c>
      <c r="H70" s="26">
        <f>COUNTIF(Row!A:A,A70)</f>
        <v>0</v>
      </c>
    </row>
    <row r="71" spans="1:8" x14ac:dyDescent="0.25">
      <c r="A71" s="25">
        <v>13112</v>
      </c>
      <c r="B71" s="1" t="s">
        <v>826</v>
      </c>
      <c r="C71" s="26" t="s">
        <v>1303</v>
      </c>
      <c r="D71" s="35" t="s">
        <v>1564</v>
      </c>
      <c r="E71" s="211">
        <f>SUMIF(Row!A:A,A71,Row!C:C)/1000</f>
        <v>180.75990999999999</v>
      </c>
      <c r="F71" s="26" t="s">
        <v>197</v>
      </c>
      <c r="G71" s="26">
        <f>COUNTIF($A71:$A$2000,A71)</f>
        <v>1</v>
      </c>
      <c r="H71" s="26">
        <f>COUNTIF(Row!A:A,A71)</f>
        <v>1</v>
      </c>
    </row>
    <row r="72" spans="1:8" x14ac:dyDescent="0.25">
      <c r="A72" s="25">
        <v>13113</v>
      </c>
      <c r="B72" s="1" t="s">
        <v>949</v>
      </c>
      <c r="C72" s="26" t="s">
        <v>1303</v>
      </c>
      <c r="D72" s="35" t="s">
        <v>1564</v>
      </c>
      <c r="E72" s="211">
        <f>SUMIF(Row!A:A,A72,Row!C:C)/1000</f>
        <v>427.70317</v>
      </c>
      <c r="F72" s="26" t="s">
        <v>197</v>
      </c>
      <c r="G72" s="26">
        <f>COUNTIF($A72:$A$2000,A72)</f>
        <v>1</v>
      </c>
      <c r="H72" s="26">
        <f>COUNTIF(Row!A:A,A72)</f>
        <v>1</v>
      </c>
    </row>
    <row r="73" spans="1:8" x14ac:dyDescent="0.25">
      <c r="A73" s="25">
        <v>13114</v>
      </c>
      <c r="B73" s="1" t="s">
        <v>839</v>
      </c>
      <c r="C73" s="26" t="s">
        <v>1303</v>
      </c>
      <c r="D73" s="35" t="s">
        <v>1564</v>
      </c>
      <c r="E73" s="211">
        <f>SUMIF(Row!A:A,A73,Row!C:C)/1000</f>
        <v>0</v>
      </c>
      <c r="F73" s="26" t="s">
        <v>197</v>
      </c>
      <c r="G73" s="26">
        <f>COUNTIF($A73:$A$2000,A73)</f>
        <v>1</v>
      </c>
      <c r="H73" s="26">
        <f>COUNTIF(Row!A:A,A73)</f>
        <v>0</v>
      </c>
    </row>
    <row r="74" spans="1:8" x14ac:dyDescent="0.25">
      <c r="A74" s="25">
        <v>13115</v>
      </c>
      <c r="B74" s="1" t="s">
        <v>842</v>
      </c>
      <c r="C74" s="26" t="s">
        <v>1303</v>
      </c>
      <c r="D74" s="35" t="s">
        <v>1564</v>
      </c>
      <c r="E74" s="211">
        <f>SUMIF(Row!A:A,A74,Row!C:C)/1000</f>
        <v>702.84258</v>
      </c>
      <c r="F74" s="26" t="s">
        <v>197</v>
      </c>
      <c r="G74" s="26">
        <f>COUNTIF($A74:$A$2000,A74)</f>
        <v>1</v>
      </c>
      <c r="H74" s="26">
        <f>COUNTIF(Row!A:A,A74)</f>
        <v>1</v>
      </c>
    </row>
    <row r="75" spans="1:8" x14ac:dyDescent="0.25">
      <c r="A75" s="25">
        <v>13119</v>
      </c>
      <c r="B75" s="1" t="s">
        <v>950</v>
      </c>
      <c r="C75" s="26" t="s">
        <v>1303</v>
      </c>
      <c r="D75" s="35" t="s">
        <v>1564</v>
      </c>
      <c r="E75" s="211">
        <f>SUMIF(Row!A:A,A75,Row!C:C)/1000</f>
        <v>-417.09127000000001</v>
      </c>
      <c r="F75" s="26" t="s">
        <v>197</v>
      </c>
      <c r="G75" s="26">
        <f>COUNTIF($A75:$A$2000,A75)</f>
        <v>1</v>
      </c>
      <c r="H75" s="26">
        <f>COUNTIF(Row!A:A,A75)</f>
        <v>1</v>
      </c>
    </row>
    <row r="76" spans="1:8" x14ac:dyDescent="0.25">
      <c r="A76" s="25">
        <v>13140</v>
      </c>
      <c r="B76" s="1" t="s">
        <v>849</v>
      </c>
      <c r="C76" s="26" t="s">
        <v>1303</v>
      </c>
      <c r="D76" s="35" t="s">
        <v>1564</v>
      </c>
      <c r="E76" s="211">
        <f>SUMIF(Row!A:A,A76,Row!C:C)/1000</f>
        <v>9.6519999999999992</v>
      </c>
      <c r="F76" s="26" t="s">
        <v>197</v>
      </c>
      <c r="G76" s="26">
        <f>COUNTIF($A76:$A$2000,A76)</f>
        <v>1</v>
      </c>
      <c r="H76" s="26">
        <f>COUNTIF(Row!A:A,A76)</f>
        <v>1</v>
      </c>
    </row>
    <row r="77" spans="1:8" x14ac:dyDescent="0.25">
      <c r="A77" s="25">
        <v>13230</v>
      </c>
      <c r="B77" s="26" t="s">
        <v>1590</v>
      </c>
      <c r="C77" s="26" t="s">
        <v>1489</v>
      </c>
      <c r="D77" s="35" t="s">
        <v>1543</v>
      </c>
      <c r="E77" s="211">
        <f>SUMIF(Row!A:A,A77,Row!C:C)/1000</f>
        <v>0</v>
      </c>
      <c r="F77" s="26" t="s">
        <v>197</v>
      </c>
      <c r="G77" s="26">
        <f>COUNTIF($A77:$A$2000,A77)</f>
        <v>1</v>
      </c>
      <c r="H77" s="26">
        <f>COUNTIF(Row!A:A,A77)</f>
        <v>0</v>
      </c>
    </row>
    <row r="78" spans="1:8" x14ac:dyDescent="0.25">
      <c r="A78" s="25">
        <v>13240</v>
      </c>
      <c r="B78" s="1" t="s">
        <v>956</v>
      </c>
      <c r="C78" s="26" t="s">
        <v>1303</v>
      </c>
      <c r="D78" s="35" t="s">
        <v>1564</v>
      </c>
      <c r="E78" s="211">
        <f>SUMIF(Row!A:A,A78,Row!C:C)/1000</f>
        <v>50.067629999999994</v>
      </c>
      <c r="F78" s="26" t="s">
        <v>197</v>
      </c>
      <c r="G78" s="26">
        <f>COUNTIF($A78:$A$2000,A78)</f>
        <v>1</v>
      </c>
      <c r="H78" s="26">
        <f>COUNTIF(Row!A:A,A78)</f>
        <v>1</v>
      </c>
    </row>
    <row r="79" spans="1:8" x14ac:dyDescent="0.25">
      <c r="A79" s="25">
        <v>13300</v>
      </c>
      <c r="B79" s="26" t="s">
        <v>1591</v>
      </c>
      <c r="C79" s="26" t="s">
        <v>1498</v>
      </c>
      <c r="D79" s="35" t="s">
        <v>1552</v>
      </c>
      <c r="E79" s="211">
        <f>SUMIF(Row!A:A,A79,Row!C:C)/1000</f>
        <v>0</v>
      </c>
      <c r="F79" s="26" t="s">
        <v>197</v>
      </c>
      <c r="G79" s="26">
        <f>COUNTIF($A79:$A$2000,A79)</f>
        <v>1</v>
      </c>
      <c r="H79" s="26">
        <f>COUNTIF(Row!A:A,A79)</f>
        <v>0</v>
      </c>
    </row>
    <row r="80" spans="1:8" x14ac:dyDescent="0.25">
      <c r="A80" s="25">
        <v>13301</v>
      </c>
      <c r="B80" s="1" t="s">
        <v>957</v>
      </c>
      <c r="C80" s="26" t="s">
        <v>1498</v>
      </c>
      <c r="D80" s="35" t="s">
        <v>1552</v>
      </c>
      <c r="E80" s="211">
        <f>SUMIF(Row!A:A,A80,Row!C:C)/1000</f>
        <v>0</v>
      </c>
      <c r="F80" s="26" t="s">
        <v>197</v>
      </c>
      <c r="G80" s="26">
        <f>COUNTIF($A80:$A$2000,A80)</f>
        <v>1</v>
      </c>
      <c r="H80" s="26">
        <f>COUNTIF(Row!A:A,A80)</f>
        <v>0</v>
      </c>
    </row>
    <row r="81" spans="1:9" x14ac:dyDescent="0.25">
      <c r="A81" s="25">
        <v>13302</v>
      </c>
      <c r="B81" s="1" t="s">
        <v>1323</v>
      </c>
      <c r="C81" s="26" t="s">
        <v>1498</v>
      </c>
      <c r="D81" s="35" t="s">
        <v>1552</v>
      </c>
      <c r="E81" s="211">
        <f>SUMIF(Row!A:A,A81,Row!C:C)/1000</f>
        <v>0</v>
      </c>
      <c r="F81" s="26" t="s">
        <v>197</v>
      </c>
      <c r="G81" s="26">
        <f>COUNTIF($A81:$A$2000,A81)</f>
        <v>1</v>
      </c>
      <c r="H81" s="26">
        <f>COUNTIF(Row!A:A,A81)</f>
        <v>0</v>
      </c>
    </row>
    <row r="82" spans="1:9" x14ac:dyDescent="0.25">
      <c r="A82" s="25">
        <v>13303</v>
      </c>
      <c r="B82" s="1" t="s">
        <v>1001</v>
      </c>
      <c r="C82" s="26" t="s">
        <v>1498</v>
      </c>
      <c r="D82" s="35" t="s">
        <v>1552</v>
      </c>
      <c r="E82" s="211">
        <f>SUMIF(Row!A:A,A82,Row!C:C)/1000</f>
        <v>0</v>
      </c>
      <c r="F82" s="26" t="s">
        <v>197</v>
      </c>
      <c r="G82" s="26">
        <f>COUNTIF($A82:$A$2000,A82)</f>
        <v>1</v>
      </c>
      <c r="H82" s="26">
        <f>COUNTIF(Row!A:A,A82)</f>
        <v>0</v>
      </c>
    </row>
    <row r="83" spans="1:9" x14ac:dyDescent="0.25">
      <c r="A83" s="25">
        <v>13304</v>
      </c>
      <c r="B83" s="26" t="s">
        <v>1592</v>
      </c>
      <c r="C83" s="26" t="s">
        <v>1498</v>
      </c>
      <c r="D83" s="35" t="s">
        <v>1552</v>
      </c>
      <c r="E83" s="211">
        <f>SUMIF(Row!A:A,A83,Row!C:C)/1000</f>
        <v>16746.290079999999</v>
      </c>
      <c r="F83" s="26" t="s">
        <v>197</v>
      </c>
      <c r="G83" s="26">
        <f>COUNTIF($A83:$A$2000,A83)</f>
        <v>1</v>
      </c>
      <c r="H83" s="26">
        <f>COUNTIF(Row!A:A,A83)</f>
        <v>1</v>
      </c>
    </row>
    <row r="84" spans="1:9" x14ac:dyDescent="0.25">
      <c r="A84" s="25">
        <v>13305</v>
      </c>
      <c r="B84" s="1" t="s">
        <v>1002</v>
      </c>
      <c r="C84" s="26" t="s">
        <v>1498</v>
      </c>
      <c r="D84" s="35" t="s">
        <v>1552</v>
      </c>
      <c r="E84" s="211">
        <f>SUMIF(Row!A:A,A84,Row!C:C)/1000</f>
        <v>0</v>
      </c>
      <c r="F84" s="26" t="s">
        <v>197</v>
      </c>
      <c r="G84" s="26">
        <f>COUNTIF($A84:$A$2000,A84)</f>
        <v>1</v>
      </c>
      <c r="H84" s="26">
        <f>COUNTIF(Row!A:A,A84)</f>
        <v>0</v>
      </c>
    </row>
    <row r="85" spans="1:9" x14ac:dyDescent="0.25">
      <c r="A85" s="25">
        <v>13306</v>
      </c>
      <c r="B85" s="1" t="s">
        <v>505</v>
      </c>
      <c r="C85" s="26" t="s">
        <v>1498</v>
      </c>
      <c r="D85" s="35" t="s">
        <v>1552</v>
      </c>
      <c r="E85" s="211">
        <f>SUMIF(Row!A:A,A85,Row!C:C)/1000</f>
        <v>0</v>
      </c>
      <c r="F85" s="26" t="s">
        <v>197</v>
      </c>
      <c r="G85" s="26">
        <f>COUNTIF($A85:$A$2000,A85)</f>
        <v>1</v>
      </c>
      <c r="H85" s="26">
        <f>COUNTIF(Row!A:A,A85)</f>
        <v>0</v>
      </c>
    </row>
    <row r="86" spans="1:9" ht="12.75" customHeight="1" x14ac:dyDescent="0.25">
      <c r="A86" s="25">
        <v>13307</v>
      </c>
      <c r="B86" t="s">
        <v>923</v>
      </c>
      <c r="C86" s="26" t="s">
        <v>1498</v>
      </c>
      <c r="D86" s="35" t="s">
        <v>1552</v>
      </c>
      <c r="E86" s="211">
        <f>SUMIF(Row!A:A,A86,Row!C:C)/1000</f>
        <v>4016.7719999999999</v>
      </c>
      <c r="F86" s="26" t="s">
        <v>197</v>
      </c>
      <c r="G86" s="26">
        <f>COUNTIF($A86:$A$2000,A86)</f>
        <v>1</v>
      </c>
      <c r="H86" s="26">
        <f>COUNTIF(Row!A:A,A86)</f>
        <v>1</v>
      </c>
      <c r="I86" s="25"/>
    </row>
    <row r="87" spans="1:9" x14ac:dyDescent="0.25">
      <c r="A87" s="25">
        <v>14101</v>
      </c>
      <c r="B87" s="26" t="s">
        <v>1593</v>
      </c>
      <c r="C87" s="26" t="s">
        <v>1480</v>
      </c>
      <c r="D87" s="35" t="s">
        <v>1504</v>
      </c>
      <c r="E87" s="211">
        <f>SUMIF(Row!A:A,A87,Row!C:C)/1000</f>
        <v>2.103E-2</v>
      </c>
      <c r="F87" s="26" t="s">
        <v>197</v>
      </c>
      <c r="G87" s="26">
        <f>COUNTIF($A87:$A$2000,A87)</f>
        <v>1</v>
      </c>
      <c r="H87" s="26">
        <f>COUNTIF(Row!A:A,A87)</f>
        <v>1</v>
      </c>
    </row>
    <row r="88" spans="1:9" x14ac:dyDescent="0.25">
      <c r="A88" s="25">
        <v>14301</v>
      </c>
      <c r="B88" s="26" t="s">
        <v>1594</v>
      </c>
      <c r="C88" s="26" t="s">
        <v>1480</v>
      </c>
      <c r="D88" s="35" t="s">
        <v>1504</v>
      </c>
      <c r="E88" s="211">
        <f>SUMIF(Row!A:A,A88,Row!C:C)/1000</f>
        <v>0</v>
      </c>
      <c r="F88" s="26" t="s">
        <v>197</v>
      </c>
      <c r="G88" s="26">
        <f>COUNTIF($A88:$A$2000,A88)</f>
        <v>1</v>
      </c>
      <c r="H88" s="26">
        <f>COUNTIF(Row!A:A,A88)</f>
        <v>0</v>
      </c>
    </row>
    <row r="89" spans="1:9" x14ac:dyDescent="0.25">
      <c r="A89" s="25">
        <v>14401</v>
      </c>
      <c r="B89" s="26" t="s">
        <v>1595</v>
      </c>
      <c r="C89" s="26" t="s">
        <v>1480</v>
      </c>
      <c r="D89" s="35" t="s">
        <v>1504</v>
      </c>
      <c r="E89" s="211">
        <f>SUMIF(Row!A:A,A89,Row!C:C)/1000</f>
        <v>0</v>
      </c>
      <c r="F89" s="26" t="s">
        <v>197</v>
      </c>
      <c r="G89" s="26">
        <f>COUNTIF($A89:$A$2000,A89)</f>
        <v>1</v>
      </c>
      <c r="H89" s="26">
        <f>COUNTIF(Row!A:A,A89)</f>
        <v>0</v>
      </c>
    </row>
    <row r="90" spans="1:9" x14ac:dyDescent="0.25">
      <c r="A90" s="25">
        <v>14601</v>
      </c>
      <c r="B90" s="1" t="s">
        <v>964</v>
      </c>
      <c r="C90" s="26" t="s">
        <v>1480</v>
      </c>
      <c r="D90" s="35" t="s">
        <v>1504</v>
      </c>
      <c r="E90" s="211">
        <f>SUMIF(Row!A:A,A90,Row!C:C)/1000</f>
        <v>-72.434950000000001</v>
      </c>
      <c r="F90" s="26" t="s">
        <v>197</v>
      </c>
      <c r="G90" s="26">
        <f>COUNTIF($A90:$A$2000,A90)</f>
        <v>1</v>
      </c>
      <c r="H90" s="26">
        <f>COUNTIF(Row!A:A,A90)</f>
        <v>1</v>
      </c>
    </row>
    <row r="91" spans="1:9" x14ac:dyDescent="0.25">
      <c r="A91" s="25">
        <v>15100</v>
      </c>
      <c r="B91" s="1" t="s">
        <v>970</v>
      </c>
      <c r="C91" s="26" t="s">
        <v>1482</v>
      </c>
      <c r="D91" s="35" t="s">
        <v>1505</v>
      </c>
      <c r="E91" s="211">
        <f>SUMIF(Row!A:A,A91,Row!C:C)/1000</f>
        <v>20018.59015</v>
      </c>
      <c r="F91" s="26" t="s">
        <v>197</v>
      </c>
      <c r="G91" s="26">
        <f>COUNTIF($A91:$A$2000,A91)</f>
        <v>1</v>
      </c>
      <c r="H91" s="26">
        <f>COUNTIF(Row!A:A,A91)</f>
        <v>1</v>
      </c>
    </row>
    <row r="92" spans="1:9" x14ac:dyDescent="0.25">
      <c r="A92" s="25">
        <v>15115</v>
      </c>
      <c r="B92" s="1" t="s">
        <v>971</v>
      </c>
      <c r="C92" s="26" t="s">
        <v>1482</v>
      </c>
      <c r="D92" s="35" t="s">
        <v>1505</v>
      </c>
      <c r="E92" s="211">
        <f>SUMIF(Row!A:A,A92,Row!C:C)/1000</f>
        <v>376.39022</v>
      </c>
      <c r="F92" s="26" t="s">
        <v>197</v>
      </c>
      <c r="G92" s="26">
        <f>COUNTIF($A92:$A$2000,A92)</f>
        <v>1</v>
      </c>
      <c r="H92" s="26">
        <f>COUNTIF(Row!A:A,A92)</f>
        <v>1</v>
      </c>
    </row>
    <row r="93" spans="1:9" x14ac:dyDescent="0.25">
      <c r="A93" s="25">
        <v>15116</v>
      </c>
      <c r="B93" s="26" t="s">
        <v>1596</v>
      </c>
      <c r="C93" s="26" t="s">
        <v>1482</v>
      </c>
      <c r="D93" s="35" t="s">
        <v>1505</v>
      </c>
      <c r="E93" s="211">
        <f>SUMIF(Row!A:A,A93,Row!C:C)/1000</f>
        <v>0</v>
      </c>
      <c r="F93" s="26" t="s">
        <v>197</v>
      </c>
      <c r="G93" s="26">
        <f>COUNTIF($A93:$A$2000,A93)</f>
        <v>1</v>
      </c>
      <c r="H93" s="26">
        <f>COUNTIF(Row!A:A,A93)</f>
        <v>0</v>
      </c>
    </row>
    <row r="94" spans="1:9" x14ac:dyDescent="0.25">
      <c r="A94" s="25">
        <v>15130</v>
      </c>
      <c r="B94" s="1" t="s">
        <v>972</v>
      </c>
      <c r="C94" s="26" t="s">
        <v>1482</v>
      </c>
      <c r="D94" s="35" t="s">
        <v>1505</v>
      </c>
      <c r="E94" s="211">
        <f>SUMIF(Row!A:A,A94,Row!C:C)/1000</f>
        <v>0</v>
      </c>
      <c r="F94" s="26" t="s">
        <v>197</v>
      </c>
      <c r="G94" s="26">
        <f>COUNTIF($A94:$A$2000,A94)</f>
        <v>1</v>
      </c>
      <c r="H94" s="26">
        <f>COUNTIF(Row!A:A,A94)</f>
        <v>0</v>
      </c>
    </row>
    <row r="95" spans="1:9" x14ac:dyDescent="0.25">
      <c r="A95" s="25">
        <v>15145</v>
      </c>
      <c r="B95" s="1" t="s">
        <v>973</v>
      </c>
      <c r="C95" s="26" t="s">
        <v>1482</v>
      </c>
      <c r="D95" s="35" t="s">
        <v>1505</v>
      </c>
      <c r="E95" s="211">
        <f>SUMIF(Row!A:A,A95,Row!C:C)/1000</f>
        <v>28.523229999999998</v>
      </c>
      <c r="F95" s="26" t="s">
        <v>197</v>
      </c>
      <c r="G95" s="26">
        <f>COUNTIF($A95:$A$2000,A95)</f>
        <v>1</v>
      </c>
      <c r="H95" s="26">
        <f>COUNTIF(Row!A:A,A95)</f>
        <v>1</v>
      </c>
    </row>
    <row r="96" spans="1:9" x14ac:dyDescent="0.25">
      <c r="A96" s="25">
        <v>15146</v>
      </c>
      <c r="B96" s="26" t="s">
        <v>1597</v>
      </c>
      <c r="C96" s="26" t="s">
        <v>1482</v>
      </c>
      <c r="D96" s="35" t="s">
        <v>1505</v>
      </c>
      <c r="E96" s="211">
        <f>SUMIF(Row!A:A,A96,Row!C:C)/1000</f>
        <v>0</v>
      </c>
      <c r="F96" s="26" t="s">
        <v>197</v>
      </c>
      <c r="G96" s="26">
        <f>COUNTIF($A96:$A$2000,A96)</f>
        <v>1</v>
      </c>
      <c r="H96" s="26">
        <f>COUNTIF(Row!A:A,A96)</f>
        <v>0</v>
      </c>
    </row>
    <row r="97" spans="1:8" x14ac:dyDescent="0.25">
      <c r="A97" s="25">
        <v>15147</v>
      </c>
      <c r="B97" s="26" t="s">
        <v>1598</v>
      </c>
      <c r="C97" s="26" t="s">
        <v>1482</v>
      </c>
      <c r="D97" s="35" t="s">
        <v>1505</v>
      </c>
      <c r="E97" s="211">
        <f>SUMIF(Row!A:A,A97,Row!C:C)/1000</f>
        <v>0</v>
      </c>
      <c r="F97" s="26" t="s">
        <v>197</v>
      </c>
      <c r="G97" s="26">
        <f>COUNTIF($A97:$A$2000,A97)</f>
        <v>1</v>
      </c>
      <c r="H97" s="26">
        <f>COUNTIF(Row!A:A,A97)</f>
        <v>0</v>
      </c>
    </row>
    <row r="98" spans="1:8" x14ac:dyDescent="0.25">
      <c r="A98" s="25">
        <v>15150</v>
      </c>
      <c r="B98" s="1" t="s">
        <v>974</v>
      </c>
      <c r="C98" s="26" t="s">
        <v>1482</v>
      </c>
      <c r="D98" s="35" t="s">
        <v>1505</v>
      </c>
      <c r="E98" s="211">
        <f>SUMIF(Row!A:A,A98,Row!C:C)/1000</f>
        <v>0</v>
      </c>
      <c r="F98" s="26" t="s">
        <v>197</v>
      </c>
      <c r="G98" s="26">
        <f>COUNTIF($A98:$A$2000,A98)</f>
        <v>1</v>
      </c>
      <c r="H98" s="26">
        <f>COUNTIF(Row!A:A,A98)</f>
        <v>0</v>
      </c>
    </row>
    <row r="99" spans="1:8" x14ac:dyDescent="0.25">
      <c r="A99" s="25">
        <v>15152</v>
      </c>
      <c r="B99" s="1" t="s">
        <v>1322</v>
      </c>
      <c r="C99" s="26" t="s">
        <v>1482</v>
      </c>
      <c r="D99" s="35" t="s">
        <v>1505</v>
      </c>
      <c r="E99" s="211">
        <f>SUMIF(Row!A:A,A99,Row!C:C)/1000</f>
        <v>0</v>
      </c>
      <c r="F99" s="26" t="s">
        <v>197</v>
      </c>
      <c r="G99" s="26">
        <f>COUNTIF($A99:$A$2000,A99)</f>
        <v>1</v>
      </c>
      <c r="H99" s="26">
        <f>COUNTIF(Row!A:A,A99)</f>
        <v>0</v>
      </c>
    </row>
    <row r="100" spans="1:8" x14ac:dyDescent="0.25">
      <c r="A100" s="25">
        <v>15154</v>
      </c>
      <c r="B100" s="1" t="s">
        <v>975</v>
      </c>
      <c r="C100" s="26" t="s">
        <v>1482</v>
      </c>
      <c r="D100" s="35" t="s">
        <v>1505</v>
      </c>
      <c r="E100" s="211">
        <f>SUMIF(Row!A:A,A100,Row!C:C)/1000</f>
        <v>0</v>
      </c>
      <c r="F100" s="26" t="s">
        <v>197</v>
      </c>
      <c r="G100" s="26">
        <f>COUNTIF($A100:$A$2000,A100)</f>
        <v>1</v>
      </c>
      <c r="H100" s="26">
        <f>COUNTIF(Row!A:A,A100)</f>
        <v>0</v>
      </c>
    </row>
    <row r="101" spans="1:8" x14ac:dyDescent="0.25">
      <c r="A101" s="25">
        <v>15157</v>
      </c>
      <c r="B101" s="26" t="s">
        <v>1599</v>
      </c>
      <c r="C101" s="26" t="s">
        <v>1482</v>
      </c>
      <c r="D101" s="35" t="s">
        <v>1505</v>
      </c>
      <c r="E101" s="211">
        <f>SUMIF(Row!A:A,A101,Row!C:C)/1000</f>
        <v>0</v>
      </c>
      <c r="F101" s="26" t="s">
        <v>197</v>
      </c>
      <c r="G101" s="26">
        <f>COUNTIF($A101:$A$2000,A101)</f>
        <v>1</v>
      </c>
      <c r="H101" s="26">
        <f>COUNTIF(Row!A:A,A101)</f>
        <v>0</v>
      </c>
    </row>
    <row r="102" spans="1:8" x14ac:dyDescent="0.25">
      <c r="A102" s="25">
        <v>15158</v>
      </c>
      <c r="B102" s="1" t="s">
        <v>976</v>
      </c>
      <c r="C102" s="26" t="s">
        <v>1482</v>
      </c>
      <c r="D102" s="35" t="s">
        <v>1505</v>
      </c>
      <c r="E102" s="211">
        <f>SUMIF(Row!A:A,A102,Row!C:C)/1000</f>
        <v>0</v>
      </c>
      <c r="F102" s="26" t="s">
        <v>197</v>
      </c>
      <c r="G102" s="26">
        <f>COUNTIF($A102:$A$2000,A102)</f>
        <v>1</v>
      </c>
      <c r="H102" s="26">
        <f>COUNTIF(Row!A:A,A102)</f>
        <v>0</v>
      </c>
    </row>
    <row r="103" spans="1:8" x14ac:dyDescent="0.25">
      <c r="A103" s="25">
        <v>15159</v>
      </c>
      <c r="B103" s="1" t="s">
        <v>977</v>
      </c>
      <c r="C103" s="26" t="s">
        <v>1482</v>
      </c>
      <c r="D103" s="35" t="s">
        <v>1505</v>
      </c>
      <c r="E103" s="211">
        <f>SUMIF(Row!A:A,A103,Row!C:C)/1000</f>
        <v>0</v>
      </c>
      <c r="F103" s="26" t="s">
        <v>197</v>
      </c>
      <c r="G103" s="26">
        <f>COUNTIF($A103:$A$2000,A103)</f>
        <v>1</v>
      </c>
      <c r="H103" s="26">
        <f>COUNTIF(Row!A:A,A103)</f>
        <v>0</v>
      </c>
    </row>
    <row r="104" spans="1:8" x14ac:dyDescent="0.25">
      <c r="A104" s="25">
        <v>15160</v>
      </c>
      <c r="B104" s="26" t="s">
        <v>1603</v>
      </c>
      <c r="C104" s="26" t="s">
        <v>1482</v>
      </c>
      <c r="D104" s="35" t="s">
        <v>1505</v>
      </c>
      <c r="E104" s="211">
        <f>SUMIF(Row!A:A,A104,Row!C:C)/1000</f>
        <v>0</v>
      </c>
      <c r="F104" s="26" t="s">
        <v>197</v>
      </c>
      <c r="G104" s="26">
        <f>COUNTIF($A104:$A$2000,A104)</f>
        <v>1</v>
      </c>
      <c r="H104" s="26">
        <f>COUNTIF(Row!A:A,A104)</f>
        <v>0</v>
      </c>
    </row>
    <row r="105" spans="1:8" x14ac:dyDescent="0.25">
      <c r="A105" s="25">
        <v>15165</v>
      </c>
      <c r="B105" s="1" t="s">
        <v>978</v>
      </c>
      <c r="C105" s="26" t="s">
        <v>1482</v>
      </c>
      <c r="D105" s="35" t="s">
        <v>1505</v>
      </c>
      <c r="E105" s="211">
        <f>SUMIF(Row!A:A,A105,Row!C:C)/1000</f>
        <v>39</v>
      </c>
      <c r="F105" s="26" t="s">
        <v>197</v>
      </c>
      <c r="G105" s="26">
        <f>COUNTIF($A105:$A$2000,A105)</f>
        <v>1</v>
      </c>
      <c r="H105" s="26">
        <f>COUNTIF(Row!A:A,A105)</f>
        <v>1</v>
      </c>
    </row>
    <row r="106" spans="1:8" x14ac:dyDescent="0.25">
      <c r="A106" s="25">
        <v>15170</v>
      </c>
      <c r="B106" s="26" t="s">
        <v>1604</v>
      </c>
      <c r="C106" s="26" t="s">
        <v>1482</v>
      </c>
      <c r="D106" s="35" t="s">
        <v>1505</v>
      </c>
      <c r="E106" s="211">
        <f>SUMIF(Row!A:A,A106,Row!C:C)/1000</f>
        <v>0</v>
      </c>
      <c r="F106" s="26" t="s">
        <v>197</v>
      </c>
      <c r="G106" s="26">
        <f>COUNTIF($A106:$A$2000,A106)</f>
        <v>1</v>
      </c>
      <c r="H106" s="26">
        <f>COUNTIF(Row!A:A,A106)</f>
        <v>0</v>
      </c>
    </row>
    <row r="107" spans="1:8" x14ac:dyDescent="0.25">
      <c r="A107" s="25">
        <v>15174</v>
      </c>
      <c r="B107" s="1" t="s">
        <v>979</v>
      </c>
      <c r="C107" s="26" t="s">
        <v>1482</v>
      </c>
      <c r="D107" s="35" t="s">
        <v>1505</v>
      </c>
      <c r="E107" s="211">
        <f>SUMIF(Row!A:A,A107,Row!C:C)/1000</f>
        <v>0</v>
      </c>
      <c r="F107" s="26" t="s">
        <v>197</v>
      </c>
      <c r="G107" s="26">
        <f>COUNTIF($A107:$A$2000,A107)</f>
        <v>1</v>
      </c>
      <c r="H107" s="26">
        <f>COUNTIF(Row!A:A,A107)</f>
        <v>0</v>
      </c>
    </row>
    <row r="108" spans="1:8" x14ac:dyDescent="0.25">
      <c r="A108" s="25">
        <v>15175</v>
      </c>
      <c r="B108" s="1" t="s">
        <v>980</v>
      </c>
      <c r="C108" s="26" t="s">
        <v>1482</v>
      </c>
      <c r="D108" s="35" t="s">
        <v>1505</v>
      </c>
      <c r="E108" s="211">
        <f>SUMIF(Row!A:A,A108,Row!C:C)/1000</f>
        <v>0</v>
      </c>
      <c r="F108" s="26" t="s">
        <v>197</v>
      </c>
      <c r="G108" s="26">
        <f>COUNTIF($A108:$A$2000,A108)</f>
        <v>1</v>
      </c>
      <c r="H108" s="26">
        <f>COUNTIF(Row!A:A,A108)</f>
        <v>0</v>
      </c>
    </row>
    <row r="109" spans="1:8" x14ac:dyDescent="0.25">
      <c r="A109" s="25">
        <v>15180</v>
      </c>
      <c r="B109" s="1" t="s">
        <v>981</v>
      </c>
      <c r="C109" s="26" t="s">
        <v>1482</v>
      </c>
      <c r="D109" s="35" t="s">
        <v>1505</v>
      </c>
      <c r="E109" s="211">
        <f>SUMIF(Row!A:A,A109,Row!C:C)/1000</f>
        <v>-27.447479999999999</v>
      </c>
      <c r="F109" s="26" t="s">
        <v>197</v>
      </c>
      <c r="G109" s="26">
        <f>COUNTIF($A109:$A$2000,A109)</f>
        <v>1</v>
      </c>
      <c r="H109" s="26">
        <f>COUNTIF(Row!A:A,A109)</f>
        <v>1</v>
      </c>
    </row>
    <row r="110" spans="1:8" x14ac:dyDescent="0.25">
      <c r="A110" s="25">
        <v>15185</v>
      </c>
      <c r="B110" s="1" t="s">
        <v>982</v>
      </c>
      <c r="C110" s="26" t="s">
        <v>1482</v>
      </c>
      <c r="D110" s="35" t="s">
        <v>1505</v>
      </c>
      <c r="E110" s="211">
        <f>SUMIF(Row!A:A,A110,Row!C:C)/1000</f>
        <v>0</v>
      </c>
      <c r="F110" s="26" t="s">
        <v>197</v>
      </c>
      <c r="G110" s="26">
        <f>COUNTIF($A110:$A$2000,A110)</f>
        <v>1</v>
      </c>
      <c r="H110" s="26">
        <f>COUNTIF(Row!A:A,A110)</f>
        <v>0</v>
      </c>
    </row>
    <row r="111" spans="1:8" x14ac:dyDescent="0.25">
      <c r="A111" s="25">
        <v>15190</v>
      </c>
      <c r="B111" s="1" t="s">
        <v>983</v>
      </c>
      <c r="C111" s="26" t="s">
        <v>1483</v>
      </c>
      <c r="D111" s="35" t="s">
        <v>1539</v>
      </c>
      <c r="E111" s="211">
        <f>SUMIF(Row!A:A,A111,Row!C:C)/1000</f>
        <v>11.047420000000001</v>
      </c>
      <c r="F111" s="26" t="s">
        <v>197</v>
      </c>
      <c r="G111" s="26">
        <f>COUNTIF($A111:$A$2000,A111)</f>
        <v>1</v>
      </c>
      <c r="H111" s="26">
        <f>COUNTIF(Row!A:A,A111)</f>
        <v>1</v>
      </c>
    </row>
    <row r="112" spans="1:8" x14ac:dyDescent="0.25">
      <c r="A112" s="25">
        <v>15191</v>
      </c>
      <c r="B112" s="1" t="s">
        <v>984</v>
      </c>
      <c r="C112" s="26" t="s">
        <v>1483</v>
      </c>
      <c r="D112" s="35" t="s">
        <v>1539</v>
      </c>
      <c r="E112" s="211">
        <f>SUMIF(Row!A:A,A112,Row!C:C)/1000</f>
        <v>-1694.1261999999999</v>
      </c>
      <c r="F112" s="26" t="s">
        <v>197</v>
      </c>
      <c r="G112" s="26">
        <f>COUNTIF($A112:$A$2000,A112)</f>
        <v>1</v>
      </c>
      <c r="H112" s="26">
        <f>COUNTIF(Row!A:A,A112)</f>
        <v>1</v>
      </c>
    </row>
    <row r="113" spans="1:8" x14ac:dyDescent="0.25">
      <c r="A113" s="25">
        <v>15200</v>
      </c>
      <c r="B113" s="1" t="s">
        <v>986</v>
      </c>
      <c r="C113" s="26" t="s">
        <v>1482</v>
      </c>
      <c r="D113" s="35" t="s">
        <v>1505</v>
      </c>
      <c r="E113" s="211">
        <f>SUMIF(Row!A:A,A113,Row!C:C)/1000</f>
        <v>291.72512999999998</v>
      </c>
      <c r="F113" s="26" t="s">
        <v>197</v>
      </c>
      <c r="G113" s="26">
        <f>COUNTIF($A113:$A$2000,A113)</f>
        <v>1</v>
      </c>
      <c r="H113" s="26">
        <f>COUNTIF(Row!A:A,A113)</f>
        <v>1</v>
      </c>
    </row>
    <row r="114" spans="1:8" x14ac:dyDescent="0.25">
      <c r="A114" s="25">
        <v>15210</v>
      </c>
      <c r="B114" s="1" t="s">
        <v>987</v>
      </c>
      <c r="C114" s="26" t="s">
        <v>1482</v>
      </c>
      <c r="D114" s="35" t="s">
        <v>1505</v>
      </c>
      <c r="E114" s="211">
        <f>SUMIF(Row!A:A,A114,Row!C:C)/1000</f>
        <v>6.77834</v>
      </c>
      <c r="F114" s="26" t="s">
        <v>197</v>
      </c>
      <c r="G114" s="26">
        <f>COUNTIF($A114:$A$2000,A114)</f>
        <v>1</v>
      </c>
      <c r="H114" s="26">
        <f>COUNTIF(Row!A:A,A114)</f>
        <v>1</v>
      </c>
    </row>
    <row r="115" spans="1:8" x14ac:dyDescent="0.25">
      <c r="A115" s="25">
        <v>15211</v>
      </c>
      <c r="B115" s="26" t="s">
        <v>1605</v>
      </c>
      <c r="C115" s="26" t="s">
        <v>1482</v>
      </c>
      <c r="D115" s="35" t="s">
        <v>1505</v>
      </c>
      <c r="E115" s="211">
        <f>SUMIF(Row!A:A,A115,Row!C:C)/1000</f>
        <v>0</v>
      </c>
      <c r="F115" s="26" t="s">
        <v>197</v>
      </c>
      <c r="G115" s="26">
        <f>COUNTIF($A115:$A$2000,A115)</f>
        <v>1</v>
      </c>
      <c r="H115" s="26">
        <f>COUNTIF(Row!A:A,A115)</f>
        <v>0</v>
      </c>
    </row>
    <row r="116" spans="1:8" x14ac:dyDescent="0.25">
      <c r="A116" s="25">
        <v>15215</v>
      </c>
      <c r="B116" s="1" t="s">
        <v>835</v>
      </c>
      <c r="C116" s="26" t="s">
        <v>1484</v>
      </c>
      <c r="D116" s="35" t="s">
        <v>1540</v>
      </c>
      <c r="E116" s="211">
        <f>SUMIF(Row!A:A,A116,Row!C:C)/1000</f>
        <v>0</v>
      </c>
      <c r="F116" s="26" t="s">
        <v>197</v>
      </c>
      <c r="G116" s="26">
        <f>COUNTIF($A116:$A$2000,A116)</f>
        <v>1</v>
      </c>
      <c r="H116" s="26">
        <f>COUNTIF(Row!A:A,A116)</f>
        <v>0</v>
      </c>
    </row>
    <row r="117" spans="1:8" x14ac:dyDescent="0.25">
      <c r="A117" s="25">
        <v>15216</v>
      </c>
      <c r="B117" s="26" t="s">
        <v>1606</v>
      </c>
      <c r="C117" s="26" t="s">
        <v>1482</v>
      </c>
      <c r="D117" s="35" t="s">
        <v>1505</v>
      </c>
      <c r="E117" s="211">
        <f>SUMIF(Row!A:A,A117,Row!C:C)/1000</f>
        <v>0</v>
      </c>
      <c r="F117" s="26" t="s">
        <v>197</v>
      </c>
      <c r="G117" s="26">
        <f>COUNTIF($A117:$A$2000,A117)</f>
        <v>1</v>
      </c>
      <c r="H117" s="26">
        <f>COUNTIF(Row!A:A,A117)</f>
        <v>0</v>
      </c>
    </row>
    <row r="118" spans="1:8" x14ac:dyDescent="0.25">
      <c r="A118" s="25">
        <v>15220</v>
      </c>
      <c r="B118" s="26" t="s">
        <v>1607</v>
      </c>
      <c r="C118" s="26" t="s">
        <v>1482</v>
      </c>
      <c r="D118" s="35" t="s">
        <v>1505</v>
      </c>
      <c r="E118" s="211">
        <f>SUMIF(Row!A:A,A118,Row!C:C)/1000</f>
        <v>0</v>
      </c>
      <c r="F118" s="26" t="s">
        <v>197</v>
      </c>
      <c r="G118" s="26">
        <f>COUNTIF($A118:$A$2000,A118)</f>
        <v>1</v>
      </c>
      <c r="H118" s="26">
        <f>COUNTIF(Row!A:A,A118)</f>
        <v>0</v>
      </c>
    </row>
    <row r="119" spans="1:8" x14ac:dyDescent="0.25">
      <c r="A119" s="25">
        <v>15300</v>
      </c>
      <c r="B119" s="1" t="s">
        <v>989</v>
      </c>
      <c r="C119" s="26" t="s">
        <v>1482</v>
      </c>
      <c r="D119" s="35" t="s">
        <v>1505</v>
      </c>
      <c r="E119" s="211">
        <f>SUMIF(Row!A:A,A119,Row!C:C)/1000</f>
        <v>1558.0364099999999</v>
      </c>
      <c r="F119" s="26" t="s">
        <v>197</v>
      </c>
      <c r="G119" s="26">
        <f>COUNTIF($A119:$A$2000,A119)</f>
        <v>1</v>
      </c>
      <c r="H119" s="26">
        <f>COUNTIF(Row!A:A,A119)</f>
        <v>1</v>
      </c>
    </row>
    <row r="120" spans="1:8" x14ac:dyDescent="0.25">
      <c r="A120" s="25">
        <v>15310</v>
      </c>
      <c r="B120" s="1" t="s">
        <v>990</v>
      </c>
      <c r="C120" s="26" t="s">
        <v>1482</v>
      </c>
      <c r="D120" s="35" t="s">
        <v>1505</v>
      </c>
      <c r="E120" s="211">
        <f>SUMIF(Row!A:A,A120,Row!C:C)/1000</f>
        <v>37.268320000000003</v>
      </c>
      <c r="F120" s="26" t="s">
        <v>197</v>
      </c>
      <c r="G120" s="26">
        <f>COUNTIF($A120:$A$2000,A120)</f>
        <v>1</v>
      </c>
      <c r="H120" s="26">
        <f>COUNTIF(Row!A:A,A120)</f>
        <v>1</v>
      </c>
    </row>
    <row r="121" spans="1:8" x14ac:dyDescent="0.25">
      <c r="A121" s="25">
        <v>15311</v>
      </c>
      <c r="B121" s="26" t="s">
        <v>1608</v>
      </c>
      <c r="C121" s="26" t="s">
        <v>1482</v>
      </c>
      <c r="D121" s="35" t="s">
        <v>1505</v>
      </c>
      <c r="E121" s="211">
        <f>SUMIF(Row!A:A,A121,Row!C:C)/1000</f>
        <v>0</v>
      </c>
      <c r="F121" s="26" t="s">
        <v>197</v>
      </c>
      <c r="G121" s="26">
        <f>COUNTIF($A121:$A$2000,A121)</f>
        <v>1</v>
      </c>
      <c r="H121" s="26">
        <f>COUNTIF(Row!A:A,A121)</f>
        <v>0</v>
      </c>
    </row>
    <row r="122" spans="1:8" x14ac:dyDescent="0.25">
      <c r="A122" s="25">
        <v>15320</v>
      </c>
      <c r="B122" s="26" t="s">
        <v>1609</v>
      </c>
      <c r="C122" s="26" t="s">
        <v>1482</v>
      </c>
      <c r="D122" s="35" t="s">
        <v>1505</v>
      </c>
      <c r="E122" s="211">
        <f>SUMIF(Row!A:A,A122,Row!C:C)/1000</f>
        <v>0</v>
      </c>
      <c r="F122" s="26" t="s">
        <v>197</v>
      </c>
      <c r="G122" s="26">
        <f>COUNTIF($A122:$A$2000,A122)</f>
        <v>1</v>
      </c>
      <c r="H122" s="26">
        <f>COUNTIF(Row!A:A,A122)</f>
        <v>0</v>
      </c>
    </row>
    <row r="123" spans="1:8" x14ac:dyDescent="0.25">
      <c r="A123" s="25">
        <v>15400</v>
      </c>
      <c r="B123" s="1" t="s">
        <v>1460</v>
      </c>
      <c r="C123" s="26" t="s">
        <v>1489</v>
      </c>
      <c r="D123" s="35" t="s">
        <v>1543</v>
      </c>
      <c r="E123" s="211">
        <f>SUMIF(Row!A:A,A123,Row!C:C)/1000</f>
        <v>0</v>
      </c>
      <c r="F123" s="26" t="s">
        <v>197</v>
      </c>
      <c r="G123" s="26">
        <f>COUNTIF($A123:$A$2000,A123)</f>
        <v>1</v>
      </c>
      <c r="H123" s="26">
        <f>COUNTIF(Row!A:A,A123)</f>
        <v>0</v>
      </c>
    </row>
    <row r="124" spans="1:8" x14ac:dyDescent="0.25">
      <c r="A124" s="25">
        <v>15410</v>
      </c>
      <c r="B124" s="26" t="s">
        <v>1610</v>
      </c>
      <c r="C124" s="26" t="s">
        <v>1489</v>
      </c>
      <c r="D124" s="35" t="s">
        <v>1543</v>
      </c>
      <c r="E124" s="211">
        <f>SUMIF(Row!A:A,A124,Row!C:C)/1000</f>
        <v>0</v>
      </c>
      <c r="F124" s="26" t="s">
        <v>197</v>
      </c>
      <c r="G124" s="26">
        <f>COUNTIF($A124:$A$2000,A124)</f>
        <v>1</v>
      </c>
      <c r="H124" s="26">
        <f>COUNTIF(Row!A:A,A124)</f>
        <v>0</v>
      </c>
    </row>
    <row r="125" spans="1:8" x14ac:dyDescent="0.25">
      <c r="A125" s="25">
        <v>15411</v>
      </c>
      <c r="B125" s="26" t="s">
        <v>1611</v>
      </c>
      <c r="C125" s="26" t="s">
        <v>1489</v>
      </c>
      <c r="D125" s="35" t="s">
        <v>1543</v>
      </c>
      <c r="E125" s="211">
        <f>SUMIF(Row!A:A,A125,Row!C:C)/1000</f>
        <v>0</v>
      </c>
      <c r="F125" s="26" t="s">
        <v>197</v>
      </c>
      <c r="G125" s="26">
        <f>COUNTIF($A125:$A$2000,A125)</f>
        <v>1</v>
      </c>
      <c r="H125" s="26">
        <f>COUNTIF(Row!A:A,A125)</f>
        <v>0</v>
      </c>
    </row>
    <row r="126" spans="1:8" x14ac:dyDescent="0.25">
      <c r="A126" s="25">
        <v>15420</v>
      </c>
      <c r="B126" s="26" t="s">
        <v>1612</v>
      </c>
      <c r="C126" s="26" t="s">
        <v>1489</v>
      </c>
      <c r="D126" s="35" t="s">
        <v>1543</v>
      </c>
      <c r="E126" s="211">
        <f>SUMIF(Row!A:A,A126,Row!C:C)/1000</f>
        <v>0</v>
      </c>
      <c r="F126" s="26" t="s">
        <v>197</v>
      </c>
      <c r="G126" s="26">
        <f>COUNTIF($A126:$A$2000,A126)</f>
        <v>1</v>
      </c>
      <c r="H126" s="26">
        <f>COUNTIF(Row!A:A,A126)</f>
        <v>0</v>
      </c>
    </row>
    <row r="127" spans="1:8" x14ac:dyDescent="0.25">
      <c r="A127" s="25">
        <v>15505</v>
      </c>
      <c r="B127" s="26" t="s">
        <v>1613</v>
      </c>
      <c r="C127" s="26" t="s">
        <v>1484</v>
      </c>
      <c r="D127" s="35" t="s">
        <v>1540</v>
      </c>
      <c r="E127" s="211">
        <f>SUMIF(Row!A:A,A127,Row!C:C)/1000</f>
        <v>-5.1200000000000004E-3</v>
      </c>
      <c r="F127" s="26" t="s">
        <v>197</v>
      </c>
      <c r="G127" s="26">
        <f>COUNTIF($A127:$A$2000,A127)</f>
        <v>1</v>
      </c>
      <c r="H127" s="26">
        <f>COUNTIF(Row!A:A,A127)</f>
        <v>1</v>
      </c>
    </row>
    <row r="128" spans="1:8" x14ac:dyDescent="0.25">
      <c r="A128" s="25">
        <v>15510</v>
      </c>
      <c r="B128" s="26" t="s">
        <v>1614</v>
      </c>
      <c r="C128" s="26" t="s">
        <v>1484</v>
      </c>
      <c r="D128" s="35" t="s">
        <v>1540</v>
      </c>
      <c r="E128" s="211">
        <f>SUMIF(Row!A:A,A128,Row!C:C)/1000</f>
        <v>0</v>
      </c>
      <c r="F128" s="26" t="s">
        <v>197</v>
      </c>
      <c r="G128" s="26">
        <f>COUNTIF($A128:$A$2000,A128)</f>
        <v>1</v>
      </c>
      <c r="H128" s="26">
        <f>COUNTIF(Row!A:A,A128)</f>
        <v>0</v>
      </c>
    </row>
    <row r="129" spans="1:8" x14ac:dyDescent="0.25">
      <c r="A129" s="25">
        <v>15600</v>
      </c>
      <c r="B129" s="1" t="s">
        <v>1184</v>
      </c>
      <c r="C129" s="26" t="s">
        <v>1484</v>
      </c>
      <c r="D129" s="35" t="s">
        <v>1540</v>
      </c>
      <c r="E129" s="211">
        <f>SUMIF(Row!A:A,A129,Row!C:C)/1000</f>
        <v>58.158919999999995</v>
      </c>
      <c r="F129" s="26" t="s">
        <v>197</v>
      </c>
      <c r="G129" s="26">
        <f>COUNTIF($A129:$A$2000,A129)</f>
        <v>1</v>
      </c>
      <c r="H129" s="26">
        <f>COUNTIF(Row!A:A,A129)</f>
        <v>1</v>
      </c>
    </row>
    <row r="130" spans="1:8" x14ac:dyDescent="0.25">
      <c r="A130" s="25">
        <v>15620</v>
      </c>
      <c r="B130" s="26" t="s">
        <v>1615</v>
      </c>
      <c r="C130" s="26" t="s">
        <v>1484</v>
      </c>
      <c r="D130" s="35" t="s">
        <v>1540</v>
      </c>
      <c r="E130" s="211">
        <f>SUMIF(Row!A:A,A130,Row!C:C)/1000</f>
        <v>0</v>
      </c>
      <c r="F130" s="26" t="s">
        <v>197</v>
      </c>
      <c r="G130" s="26">
        <f>COUNTIF($A130:$A$2000,A130)</f>
        <v>1</v>
      </c>
      <c r="H130" s="26">
        <f>COUNTIF(Row!A:A,A130)</f>
        <v>0</v>
      </c>
    </row>
    <row r="131" spans="1:8" x14ac:dyDescent="0.25">
      <c r="A131" s="25">
        <v>15625</v>
      </c>
      <c r="B131" s="26" t="s">
        <v>1622</v>
      </c>
      <c r="C131" s="26" t="s">
        <v>1484</v>
      </c>
      <c r="D131" s="35" t="s">
        <v>1540</v>
      </c>
      <c r="E131" s="211">
        <f>SUMIF(Row!A:A,A131,Row!C:C)/1000</f>
        <v>4.9579899999999997</v>
      </c>
      <c r="F131" s="26" t="s">
        <v>197</v>
      </c>
      <c r="G131" s="26">
        <f>COUNTIF($A131:$A$2000,A131)</f>
        <v>1</v>
      </c>
      <c r="H131" s="26">
        <f>COUNTIF(Row!A:A,A131)</f>
        <v>1</v>
      </c>
    </row>
    <row r="132" spans="1:8" x14ac:dyDescent="0.25">
      <c r="A132" s="25">
        <v>15630</v>
      </c>
      <c r="B132" s="26" t="s">
        <v>1623</v>
      </c>
      <c r="C132" s="26" t="s">
        <v>1484</v>
      </c>
      <c r="D132" s="35" t="s">
        <v>1540</v>
      </c>
      <c r="E132" s="211">
        <f>SUMIF(Row!A:A,A132,Row!C:C)/1000</f>
        <v>0</v>
      </c>
      <c r="F132" s="26" t="s">
        <v>197</v>
      </c>
      <c r="G132" s="26">
        <f>COUNTIF($A132:$A$2000,A132)</f>
        <v>1</v>
      </c>
      <c r="H132" s="26">
        <f>COUNTIF(Row!A:A,A132)</f>
        <v>0</v>
      </c>
    </row>
    <row r="133" spans="1:8" x14ac:dyDescent="0.25">
      <c r="A133" s="25">
        <v>15635</v>
      </c>
      <c r="B133" s="26" t="s">
        <v>1624</v>
      </c>
      <c r="C133" s="26" t="s">
        <v>1484</v>
      </c>
      <c r="D133" s="35" t="s">
        <v>1540</v>
      </c>
      <c r="E133" s="211">
        <f>SUMIF(Row!A:A,A133,Row!C:C)/1000</f>
        <v>0</v>
      </c>
      <c r="F133" s="26" t="s">
        <v>197</v>
      </c>
      <c r="G133" s="26">
        <f>COUNTIF($A133:$A$2000,A133)</f>
        <v>1</v>
      </c>
      <c r="H133" s="26">
        <f>COUNTIF(Row!A:A,A133)</f>
        <v>0</v>
      </c>
    </row>
    <row r="134" spans="1:8" x14ac:dyDescent="0.25">
      <c r="A134" s="25">
        <v>15700</v>
      </c>
      <c r="B134" s="1" t="s">
        <v>1316</v>
      </c>
      <c r="C134" s="26" t="s">
        <v>1484</v>
      </c>
      <c r="D134" s="35" t="s">
        <v>1540</v>
      </c>
      <c r="E134" s="211">
        <f>SUMIF(Row!A:A,A134,Row!C:C)/1000</f>
        <v>90.563860000000005</v>
      </c>
      <c r="F134" s="26" t="s">
        <v>197</v>
      </c>
      <c r="G134" s="26">
        <f>COUNTIF($A134:$A$2000,A134)</f>
        <v>1</v>
      </c>
      <c r="H134" s="26">
        <f>COUNTIF(Row!A:A,A134)</f>
        <v>1</v>
      </c>
    </row>
    <row r="135" spans="1:8" x14ac:dyDescent="0.25">
      <c r="A135" s="25">
        <v>15703</v>
      </c>
      <c r="B135" s="1" t="s">
        <v>992</v>
      </c>
      <c r="C135" s="26" t="s">
        <v>1484</v>
      </c>
      <c r="D135" s="35" t="s">
        <v>1540</v>
      </c>
      <c r="E135" s="211">
        <f>SUMIF(Row!A:A,A135,Row!C:C)/1000</f>
        <v>1.0592000000000001</v>
      </c>
      <c r="F135" s="26" t="s">
        <v>197</v>
      </c>
      <c r="G135" s="26">
        <f>COUNTIF($A135:$A$2000,A135)</f>
        <v>1</v>
      </c>
      <c r="H135" s="26">
        <f>COUNTIF(Row!A:A,A135)</f>
        <v>1</v>
      </c>
    </row>
    <row r="136" spans="1:8" x14ac:dyDescent="0.25">
      <c r="A136" s="25">
        <v>15705</v>
      </c>
      <c r="B136" s="1" t="s">
        <v>1317</v>
      </c>
      <c r="C136" s="26" t="s">
        <v>1484</v>
      </c>
      <c r="D136" s="35" t="s">
        <v>1540</v>
      </c>
      <c r="E136" s="211">
        <f>SUMIF(Row!A:A,A136,Row!C:C)/1000</f>
        <v>1.3697000000000001</v>
      </c>
      <c r="F136" s="26" t="s">
        <v>197</v>
      </c>
      <c r="G136" s="26">
        <f>COUNTIF($A136:$A$2000,A136)</f>
        <v>1</v>
      </c>
      <c r="H136" s="26">
        <f>COUNTIF(Row!A:A,A136)</f>
        <v>1</v>
      </c>
    </row>
    <row r="137" spans="1:8" x14ac:dyDescent="0.25">
      <c r="A137" s="25">
        <v>15710</v>
      </c>
      <c r="B137" s="26" t="s">
        <v>1625</v>
      </c>
      <c r="C137" s="26" t="s">
        <v>1484</v>
      </c>
      <c r="D137" s="35" t="s">
        <v>1540</v>
      </c>
      <c r="E137" s="211">
        <f>SUMIF(Row!A:A,A137,Row!C:C)/1000</f>
        <v>0</v>
      </c>
      <c r="F137" s="26" t="s">
        <v>197</v>
      </c>
      <c r="G137" s="26">
        <f>COUNTIF($A137:$A$2000,A137)</f>
        <v>1</v>
      </c>
      <c r="H137" s="26">
        <f>COUNTIF(Row!A:A,A137)</f>
        <v>0</v>
      </c>
    </row>
    <row r="138" spans="1:8" x14ac:dyDescent="0.25">
      <c r="A138" s="25">
        <v>15800</v>
      </c>
      <c r="B138" s="1" t="s">
        <v>1307</v>
      </c>
      <c r="C138" s="26" t="s">
        <v>1484</v>
      </c>
      <c r="D138" s="35" t="s">
        <v>1540</v>
      </c>
      <c r="E138" s="211">
        <f>SUMIF(Row!A:A,A138,Row!C:C)/1000</f>
        <v>1469.33518</v>
      </c>
      <c r="F138" s="26" t="s">
        <v>197</v>
      </c>
      <c r="G138" s="26">
        <f>COUNTIF($A138:$A$2000,A138)</f>
        <v>1</v>
      </c>
      <c r="H138" s="26">
        <f>COUNTIF(Row!A:A,A138)</f>
        <v>1</v>
      </c>
    </row>
    <row r="139" spans="1:8" x14ac:dyDescent="0.25">
      <c r="A139" s="25">
        <v>15801</v>
      </c>
      <c r="B139" s="1" t="s">
        <v>1308</v>
      </c>
      <c r="C139" s="26" t="s">
        <v>1484</v>
      </c>
      <c r="D139" s="35" t="s">
        <v>1540</v>
      </c>
      <c r="E139" s="211">
        <f>SUMIF(Row!A:A,A139,Row!C:C)/1000</f>
        <v>55.430510000000005</v>
      </c>
      <c r="F139" s="26" t="s">
        <v>197</v>
      </c>
      <c r="G139" s="26">
        <f>COUNTIF($A139:$A$2000,A139)</f>
        <v>1</v>
      </c>
      <c r="H139" s="26">
        <f>COUNTIF(Row!A:A,A139)</f>
        <v>1</v>
      </c>
    </row>
    <row r="140" spans="1:8" x14ac:dyDescent="0.25">
      <c r="A140" s="25">
        <v>15802</v>
      </c>
      <c r="B140" s="1" t="s">
        <v>1185</v>
      </c>
      <c r="C140" s="26" t="s">
        <v>1484</v>
      </c>
      <c r="D140" s="35" t="s">
        <v>1540</v>
      </c>
      <c r="E140" s="211">
        <f>SUMIF(Row!A:A,A140,Row!C:C)/1000</f>
        <v>148.87748999999999</v>
      </c>
      <c r="F140" s="26" t="s">
        <v>197</v>
      </c>
      <c r="G140" s="26">
        <f>COUNTIF($A140:$A$2000,A140)</f>
        <v>1</v>
      </c>
      <c r="H140" s="26">
        <f>COUNTIF(Row!A:A,A140)</f>
        <v>1</v>
      </c>
    </row>
    <row r="141" spans="1:8" x14ac:dyDescent="0.25">
      <c r="A141" s="25">
        <v>15803</v>
      </c>
      <c r="B141" s="26" t="s">
        <v>1626</v>
      </c>
      <c r="C141" s="26" t="s">
        <v>1484</v>
      </c>
      <c r="D141" s="35" t="s">
        <v>1540</v>
      </c>
      <c r="E141" s="211">
        <f>SUMIF(Row!A:A,A141,Row!C:C)/1000</f>
        <v>0</v>
      </c>
      <c r="F141" s="26" t="s">
        <v>197</v>
      </c>
      <c r="G141" s="26">
        <f>COUNTIF($A141:$A$2000,A141)</f>
        <v>1</v>
      </c>
      <c r="H141" s="26">
        <f>COUNTIF(Row!A:A,A141)</f>
        <v>0</v>
      </c>
    </row>
    <row r="142" spans="1:8" x14ac:dyDescent="0.25">
      <c r="A142" s="25">
        <v>15804</v>
      </c>
      <c r="B142" s="26" t="s">
        <v>1627</v>
      </c>
      <c r="C142" s="26" t="s">
        <v>1484</v>
      </c>
      <c r="D142" s="35" t="s">
        <v>1540</v>
      </c>
      <c r="E142" s="211">
        <f>SUMIF(Row!A:A,A142,Row!C:C)/1000</f>
        <v>0</v>
      </c>
      <c r="F142" s="26" t="s">
        <v>197</v>
      </c>
      <c r="G142" s="26">
        <f>COUNTIF($A142:$A$2000,A142)</f>
        <v>1</v>
      </c>
      <c r="H142" s="26">
        <f>COUNTIF(Row!A:A,A142)</f>
        <v>0</v>
      </c>
    </row>
    <row r="143" spans="1:8" x14ac:dyDescent="0.25">
      <c r="A143" s="25">
        <v>15805</v>
      </c>
      <c r="B143" s="1" t="s">
        <v>993</v>
      </c>
      <c r="C143" s="26" t="s">
        <v>1484</v>
      </c>
      <c r="D143" s="35" t="s">
        <v>1540</v>
      </c>
      <c r="E143" s="211">
        <f>SUMIF(Row!A:A,A143,Row!C:C)/1000</f>
        <v>136.74166</v>
      </c>
      <c r="F143" s="26" t="s">
        <v>197</v>
      </c>
      <c r="G143" s="26">
        <f>COUNTIF($A143:$A$2000,A143)</f>
        <v>1</v>
      </c>
      <c r="H143" s="26">
        <f>COUNTIF(Row!A:A,A143)</f>
        <v>1</v>
      </c>
    </row>
    <row r="144" spans="1:8" x14ac:dyDescent="0.25">
      <c r="A144">
        <v>15806</v>
      </c>
      <c r="B144" t="s">
        <v>1209</v>
      </c>
      <c r="C144" s="26" t="s">
        <v>1484</v>
      </c>
      <c r="D144" s="35" t="s">
        <v>1540</v>
      </c>
      <c r="E144" s="211">
        <f>SUMIF(Row!A:A,A144,Row!C:C)/1000</f>
        <v>265.25227000000001</v>
      </c>
      <c r="F144" s="26" t="s">
        <v>197</v>
      </c>
      <c r="G144" s="26">
        <f>COUNTIF($A144:$A$2000,A144)</f>
        <v>1</v>
      </c>
      <c r="H144" s="26">
        <f>COUNTIF(Row!A:A,A144)</f>
        <v>1</v>
      </c>
    </row>
    <row r="145" spans="1:8" x14ac:dyDescent="0.25">
      <c r="A145" s="25">
        <v>15810</v>
      </c>
      <c r="B145" s="1" t="s">
        <v>1466</v>
      </c>
      <c r="C145" s="26" t="s">
        <v>1484</v>
      </c>
      <c r="D145" s="35" t="s">
        <v>1540</v>
      </c>
      <c r="E145" s="211">
        <f>SUMIF(Row!A:A,A145,Row!C:C)/1000</f>
        <v>0</v>
      </c>
      <c r="F145" s="26" t="s">
        <v>197</v>
      </c>
      <c r="G145" s="26">
        <f>COUNTIF($A145:$A$2000,A145)</f>
        <v>1</v>
      </c>
      <c r="H145" s="26">
        <f>COUNTIF(Row!A:A,A145)</f>
        <v>0</v>
      </c>
    </row>
    <row r="146" spans="1:8" x14ac:dyDescent="0.25">
      <c r="A146" s="25">
        <v>15820</v>
      </c>
      <c r="B146" s="1" t="s">
        <v>994</v>
      </c>
      <c r="C146" s="26" t="s">
        <v>1484</v>
      </c>
      <c r="D146" s="35" t="s">
        <v>1540</v>
      </c>
      <c r="E146" s="211">
        <f>SUMIF(Row!A:A,A146,Row!C:C)/1000</f>
        <v>106.72895</v>
      </c>
      <c r="F146" s="26" t="s">
        <v>197</v>
      </c>
      <c r="G146" s="26">
        <f>COUNTIF($A146:$A$2000,A146)</f>
        <v>1</v>
      </c>
      <c r="H146" s="26">
        <f>COUNTIF(Row!A:A,A146)</f>
        <v>1</v>
      </c>
    </row>
    <row r="147" spans="1:8" x14ac:dyDescent="0.25">
      <c r="A147">
        <v>15821</v>
      </c>
      <c r="B147" t="s">
        <v>209</v>
      </c>
      <c r="C147" s="26" t="s">
        <v>1484</v>
      </c>
      <c r="D147" s="35" t="s">
        <v>1540</v>
      </c>
      <c r="E147" s="211">
        <f>SUMIF(Row!A:A,A147,Row!C:C)/1000</f>
        <v>54</v>
      </c>
      <c r="F147" s="26" t="s">
        <v>197</v>
      </c>
      <c r="G147" s="26">
        <f>COUNTIF($A147:$A$2000,A147)</f>
        <v>1</v>
      </c>
      <c r="H147" s="26">
        <f>COUNTIF(Row!A:A,A147)</f>
        <v>1</v>
      </c>
    </row>
    <row r="148" spans="1:8" x14ac:dyDescent="0.25">
      <c r="A148" s="25">
        <v>15825</v>
      </c>
      <c r="B148" s="26" t="s">
        <v>1628</v>
      </c>
      <c r="C148" s="26" t="s">
        <v>1484</v>
      </c>
      <c r="D148" s="35" t="s">
        <v>1540</v>
      </c>
      <c r="E148" s="211">
        <f>SUMIF(Row!A:A,A148,Row!C:C)/1000</f>
        <v>0</v>
      </c>
      <c r="F148" s="26" t="s">
        <v>197</v>
      </c>
      <c r="G148" s="26">
        <f>COUNTIF($A148:$A$2000,A148)</f>
        <v>1</v>
      </c>
      <c r="H148" s="26">
        <f>COUNTIF(Row!A:A,A148)</f>
        <v>0</v>
      </c>
    </row>
    <row r="149" spans="1:8" x14ac:dyDescent="0.25">
      <c r="A149" s="25">
        <v>15826</v>
      </c>
      <c r="B149" s="1" t="s">
        <v>1467</v>
      </c>
      <c r="C149" s="26" t="s">
        <v>1484</v>
      </c>
      <c r="D149" s="35" t="s">
        <v>1540</v>
      </c>
      <c r="E149" s="211">
        <f>SUMIF(Row!A:A,A149,Row!C:C)/1000</f>
        <v>0</v>
      </c>
      <c r="F149" s="26" t="s">
        <v>197</v>
      </c>
      <c r="G149" s="26">
        <f>COUNTIF($A149:$A$2000,A149)</f>
        <v>1</v>
      </c>
      <c r="H149" s="26">
        <f>COUNTIF(Row!A:A,A149)</f>
        <v>0</v>
      </c>
    </row>
    <row r="150" spans="1:8" x14ac:dyDescent="0.25">
      <c r="A150" s="25">
        <v>15830</v>
      </c>
      <c r="B150" s="1" t="s">
        <v>995</v>
      </c>
      <c r="C150" s="26" t="s">
        <v>1484</v>
      </c>
      <c r="D150" s="35" t="s">
        <v>1540</v>
      </c>
      <c r="E150" s="211">
        <f>SUMIF(Row!A:A,A150,Row!C:C)/1000</f>
        <v>150.69408999999999</v>
      </c>
      <c r="F150" s="26" t="s">
        <v>197</v>
      </c>
      <c r="G150" s="26">
        <f>COUNTIF($A150:$A$2000,A150)</f>
        <v>1</v>
      </c>
      <c r="H150" s="26">
        <f>COUNTIF(Row!A:A,A150)</f>
        <v>1</v>
      </c>
    </row>
    <row r="151" spans="1:8" x14ac:dyDescent="0.25">
      <c r="A151" s="25">
        <v>15831</v>
      </c>
      <c r="B151" s="1" t="s">
        <v>996</v>
      </c>
      <c r="C151" s="26" t="s">
        <v>1484</v>
      </c>
      <c r="D151" s="35" t="s">
        <v>1540</v>
      </c>
      <c r="E151" s="211">
        <f>SUMIF(Row!A:A,A151,Row!C:C)/1000</f>
        <v>7.9935200000000002</v>
      </c>
      <c r="F151" s="26" t="s">
        <v>197</v>
      </c>
      <c r="G151" s="26">
        <f>COUNTIF($A151:$A$2000,A151)</f>
        <v>1</v>
      </c>
      <c r="H151" s="26">
        <f>COUNTIF(Row!A:A,A151)</f>
        <v>1</v>
      </c>
    </row>
    <row r="152" spans="1:8" x14ac:dyDescent="0.25">
      <c r="A152" s="25">
        <v>15840</v>
      </c>
      <c r="B152" s="26" t="s">
        <v>0</v>
      </c>
      <c r="C152" s="26" t="s">
        <v>1484</v>
      </c>
      <c r="D152" s="35" t="s">
        <v>1540</v>
      </c>
      <c r="E152" s="211">
        <f>SUMIF(Row!A:A,A152,Row!C:C)/1000</f>
        <v>0</v>
      </c>
      <c r="F152" s="26" t="s">
        <v>197</v>
      </c>
      <c r="G152" s="26">
        <f>COUNTIF($A152:$A$2000,A152)</f>
        <v>1</v>
      </c>
      <c r="H152" s="26">
        <f>COUNTIF(Row!A:A,A152)</f>
        <v>0</v>
      </c>
    </row>
    <row r="153" spans="1:8" x14ac:dyDescent="0.25">
      <c r="A153" s="25">
        <v>15850</v>
      </c>
      <c r="B153" s="26" t="s">
        <v>1</v>
      </c>
      <c r="C153" s="26" t="s">
        <v>1484</v>
      </c>
      <c r="D153" s="35" t="s">
        <v>1540</v>
      </c>
      <c r="E153" s="211">
        <f>SUMIF(Row!A:A,A153,Row!C:C)/1000</f>
        <v>0</v>
      </c>
      <c r="F153" s="26" t="s">
        <v>197</v>
      </c>
      <c r="G153" s="26">
        <f>COUNTIF($A153:$A$2000,A153)</f>
        <v>1</v>
      </c>
      <c r="H153" s="26">
        <f>COUNTIF(Row!A:A,A153)</f>
        <v>0</v>
      </c>
    </row>
    <row r="154" spans="1:8" x14ac:dyDescent="0.25">
      <c r="A154" s="25">
        <v>15860</v>
      </c>
      <c r="B154" s="26" t="s">
        <v>2</v>
      </c>
      <c r="C154" s="26" t="s">
        <v>1489</v>
      </c>
      <c r="D154" s="35" t="s">
        <v>1543</v>
      </c>
      <c r="E154" s="211">
        <f>SUMIF(Row!A:A,A154,Row!C:C)/1000</f>
        <v>0</v>
      </c>
      <c r="F154" s="26" t="s">
        <v>197</v>
      </c>
      <c r="G154" s="26">
        <f>COUNTIF($A154:$A$2000,A154)</f>
        <v>1</v>
      </c>
      <c r="H154" s="26">
        <f>COUNTIF(Row!A:A,A154)</f>
        <v>0</v>
      </c>
    </row>
    <row r="155" spans="1:8" x14ac:dyDescent="0.25">
      <c r="A155" s="25">
        <v>15861</v>
      </c>
      <c r="B155" s="1" t="s">
        <v>1186</v>
      </c>
      <c r="C155" s="26" t="s">
        <v>1484</v>
      </c>
      <c r="D155" s="35" t="s">
        <v>1540</v>
      </c>
      <c r="E155" s="211">
        <f>SUMIF(Row!A:A,A155,Row!C:C)/1000</f>
        <v>0</v>
      </c>
      <c r="F155" s="26" t="s">
        <v>197</v>
      </c>
      <c r="G155" s="26">
        <f>COUNTIF($A155:$A$2000,A155)</f>
        <v>1</v>
      </c>
      <c r="H155" s="26">
        <f>COUNTIF(Row!A:A,A155)</f>
        <v>0</v>
      </c>
    </row>
    <row r="156" spans="1:8" x14ac:dyDescent="0.25">
      <c r="A156" s="25">
        <v>15870</v>
      </c>
      <c r="B156" s="26" t="s">
        <v>3</v>
      </c>
      <c r="C156" s="26" t="s">
        <v>1484</v>
      </c>
      <c r="D156" s="35" t="s">
        <v>1540</v>
      </c>
      <c r="E156" s="211">
        <f>SUMIF(Row!A:A,A156,Row!C:C)/1000</f>
        <v>-9.9989999999999996E-2</v>
      </c>
      <c r="F156" s="26" t="s">
        <v>197</v>
      </c>
      <c r="G156" s="26">
        <f>COUNTIF($A156:$A$2000,A156)</f>
        <v>1</v>
      </c>
      <c r="H156" s="26">
        <f>COUNTIF(Row!A:A,A156)</f>
        <v>1</v>
      </c>
    </row>
    <row r="157" spans="1:8" x14ac:dyDescent="0.25">
      <c r="A157" s="25">
        <v>15880</v>
      </c>
      <c r="B157" s="26" t="s">
        <v>362</v>
      </c>
      <c r="C157" s="26" t="s">
        <v>1484</v>
      </c>
      <c r="D157" s="35" t="s">
        <v>1540</v>
      </c>
      <c r="E157" s="211">
        <f>SUMIF(Row!A:A,A157,Row!C:C)/1000</f>
        <v>-7.3479999999999999</v>
      </c>
      <c r="F157" s="26" t="s">
        <v>197</v>
      </c>
      <c r="G157" s="26">
        <f>COUNTIF($A157:$A$2000,A157)</f>
        <v>1</v>
      </c>
      <c r="H157" s="26">
        <f>COUNTIF(Row!A:A,A157)</f>
        <v>1</v>
      </c>
    </row>
    <row r="158" spans="1:8" x14ac:dyDescent="0.25">
      <c r="A158" s="25">
        <v>16000</v>
      </c>
      <c r="B158" s="26" t="s">
        <v>4</v>
      </c>
      <c r="C158" s="26" t="s">
        <v>1303</v>
      </c>
      <c r="D158" s="35" t="s">
        <v>1564</v>
      </c>
      <c r="E158" s="211">
        <f>SUMIF(Row!A:A,A158,Row!C:C)/1000</f>
        <v>0</v>
      </c>
      <c r="F158" s="26" t="s">
        <v>197</v>
      </c>
      <c r="G158" s="26">
        <f>COUNTIF($A158:$A$2000,A158)</f>
        <v>1</v>
      </c>
      <c r="H158" s="26">
        <f>COUNTIF(Row!A:A,A158)</f>
        <v>0</v>
      </c>
    </row>
    <row r="159" spans="1:8" x14ac:dyDescent="0.25">
      <c r="A159" s="25">
        <v>16001</v>
      </c>
      <c r="B159" s="26" t="s">
        <v>5</v>
      </c>
      <c r="C159" s="26" t="s">
        <v>1303</v>
      </c>
      <c r="D159" s="35" t="s">
        <v>1564</v>
      </c>
      <c r="E159" s="211">
        <f>SUMIF(Row!A:A,A159,Row!C:C)/1000</f>
        <v>0</v>
      </c>
      <c r="F159" s="26" t="s">
        <v>197</v>
      </c>
      <c r="G159" s="26">
        <f>COUNTIF($A159:$A$2000,A159)</f>
        <v>1</v>
      </c>
      <c r="H159" s="26">
        <f>COUNTIF(Row!A:A,A159)</f>
        <v>0</v>
      </c>
    </row>
    <row r="160" spans="1:8" x14ac:dyDescent="0.25">
      <c r="A160" s="25">
        <v>16200</v>
      </c>
      <c r="B160" s="26" t="s">
        <v>6</v>
      </c>
      <c r="C160" s="26" t="s">
        <v>1303</v>
      </c>
      <c r="D160" s="35" t="s">
        <v>1564</v>
      </c>
      <c r="E160" s="211">
        <f>SUMIF(Row!A:A,A160,Row!C:C)/1000</f>
        <v>0</v>
      </c>
      <c r="F160" s="26" t="s">
        <v>197</v>
      </c>
      <c r="G160" s="26">
        <f>COUNTIF($A160:$A$2000,A160)</f>
        <v>1</v>
      </c>
      <c r="H160" s="26">
        <f>COUNTIF(Row!A:A,A160)</f>
        <v>0</v>
      </c>
    </row>
    <row r="161" spans="1:8" x14ac:dyDescent="0.25">
      <c r="A161" s="25">
        <v>16201</v>
      </c>
      <c r="B161" s="26" t="s">
        <v>7</v>
      </c>
      <c r="C161" s="26" t="s">
        <v>1303</v>
      </c>
      <c r="D161" s="35" t="s">
        <v>1564</v>
      </c>
      <c r="E161" s="211">
        <f>SUMIF(Row!A:A,A161,Row!C:C)/1000</f>
        <v>0</v>
      </c>
      <c r="F161" s="26" t="s">
        <v>197</v>
      </c>
      <c r="G161" s="26">
        <f>COUNTIF($A161:$A$2000,A161)</f>
        <v>1</v>
      </c>
      <c r="H161" s="26">
        <f>COUNTIF(Row!A:A,A161)</f>
        <v>0</v>
      </c>
    </row>
    <row r="162" spans="1:8" x14ac:dyDescent="0.25">
      <c r="A162" s="25">
        <v>16400</v>
      </c>
      <c r="B162" s="26" t="s">
        <v>8</v>
      </c>
      <c r="C162" s="26" t="s">
        <v>1303</v>
      </c>
      <c r="D162" s="35" t="s">
        <v>1564</v>
      </c>
      <c r="E162" s="211">
        <f>SUMIF(Row!A:A,A162,Row!C:C)/1000</f>
        <v>0</v>
      </c>
      <c r="F162" s="26" t="s">
        <v>197</v>
      </c>
      <c r="G162" s="26">
        <f>COUNTIF($A162:$A$2000,A162)</f>
        <v>1</v>
      </c>
      <c r="H162" s="26">
        <f>COUNTIF(Row!A:A,A162)</f>
        <v>0</v>
      </c>
    </row>
    <row r="163" spans="1:8" x14ac:dyDescent="0.25">
      <c r="A163" s="25">
        <v>16401</v>
      </c>
      <c r="B163" s="26" t="s">
        <v>5</v>
      </c>
      <c r="C163" s="26" t="s">
        <v>1303</v>
      </c>
      <c r="D163" s="35" t="s">
        <v>1564</v>
      </c>
      <c r="E163" s="211">
        <f>SUMIF(Row!A:A,A163,Row!C:C)/1000</f>
        <v>0</v>
      </c>
      <c r="F163" s="26" t="s">
        <v>197</v>
      </c>
      <c r="G163" s="26">
        <f>COUNTIF($A163:$A$2000,A163)</f>
        <v>1</v>
      </c>
      <c r="H163" s="26">
        <f>COUNTIF(Row!A:A,A163)</f>
        <v>0</v>
      </c>
    </row>
    <row r="164" spans="1:8" x14ac:dyDescent="0.25">
      <c r="A164" s="25">
        <v>16600</v>
      </c>
      <c r="B164" s="26" t="s">
        <v>9</v>
      </c>
      <c r="C164" s="26" t="s">
        <v>1303</v>
      </c>
      <c r="D164" s="35" t="s">
        <v>1564</v>
      </c>
      <c r="E164" s="211">
        <f>SUMIF(Row!A:A,A164,Row!C:C)/1000</f>
        <v>0</v>
      </c>
      <c r="F164" s="26" t="s">
        <v>197</v>
      </c>
      <c r="G164" s="26">
        <f>COUNTIF($A164:$A$2000,A164)</f>
        <v>1</v>
      </c>
      <c r="H164" s="26">
        <f>COUNTIF(Row!A:A,A164)</f>
        <v>0</v>
      </c>
    </row>
    <row r="165" spans="1:8" x14ac:dyDescent="0.25">
      <c r="A165" s="25">
        <v>16601</v>
      </c>
      <c r="B165" s="26" t="s">
        <v>10</v>
      </c>
      <c r="C165" s="26" t="s">
        <v>1303</v>
      </c>
      <c r="D165" s="35" t="s">
        <v>1564</v>
      </c>
      <c r="E165" s="211">
        <f>SUMIF(Row!A:A,A165,Row!C:C)/1000</f>
        <v>0</v>
      </c>
      <c r="F165" s="26" t="s">
        <v>197</v>
      </c>
      <c r="G165" s="26">
        <f>COUNTIF($A165:$A$2000,A165)</f>
        <v>1</v>
      </c>
      <c r="H165" s="26">
        <f>COUNTIF(Row!A:A,A165)</f>
        <v>0</v>
      </c>
    </row>
    <row r="166" spans="1:8" x14ac:dyDescent="0.25">
      <c r="A166" s="25">
        <v>16800</v>
      </c>
      <c r="B166" s="26" t="s">
        <v>11</v>
      </c>
      <c r="C166" s="26" t="s">
        <v>1303</v>
      </c>
      <c r="D166" s="35" t="s">
        <v>1564</v>
      </c>
      <c r="E166" s="211">
        <f>SUMIF(Row!A:A,A166,Row!C:C)/1000</f>
        <v>0</v>
      </c>
      <c r="F166" s="26" t="s">
        <v>197</v>
      </c>
      <c r="G166" s="26">
        <f>COUNTIF($A166:$A$2000,A166)</f>
        <v>1</v>
      </c>
      <c r="H166" s="26">
        <f>COUNTIF(Row!A:A,A166)</f>
        <v>0</v>
      </c>
    </row>
    <row r="167" spans="1:8" x14ac:dyDescent="0.25">
      <c r="A167" s="25">
        <v>16801</v>
      </c>
      <c r="B167" s="26" t="s">
        <v>12</v>
      </c>
      <c r="C167" s="26" t="s">
        <v>1303</v>
      </c>
      <c r="D167" s="35" t="s">
        <v>1564</v>
      </c>
      <c r="E167" s="211">
        <f>SUMIF(Row!A:A,A167,Row!C:C)/1000</f>
        <v>0</v>
      </c>
      <c r="F167" s="26" t="s">
        <v>197</v>
      </c>
      <c r="G167" s="26">
        <f>COUNTIF($A167:$A$2000,A167)</f>
        <v>1</v>
      </c>
      <c r="H167" s="26">
        <f>COUNTIF(Row!A:A,A167)</f>
        <v>0</v>
      </c>
    </row>
    <row r="168" spans="1:8" x14ac:dyDescent="0.25">
      <c r="A168" s="25">
        <v>16900</v>
      </c>
      <c r="B168" s="1" t="s">
        <v>1003</v>
      </c>
      <c r="C168" s="26" t="s">
        <v>1498</v>
      </c>
      <c r="D168" s="35" t="s">
        <v>1552</v>
      </c>
      <c r="E168" s="211">
        <f>SUMIF(Row!A:A,A168,Row!C:C)/1000</f>
        <v>17050.609670000002</v>
      </c>
      <c r="F168" s="26" t="s">
        <v>197</v>
      </c>
      <c r="G168" s="26">
        <f>COUNTIF($A168:$A$2000,A168)</f>
        <v>1</v>
      </c>
      <c r="H168" s="26">
        <f>COUNTIF(Row!A:A,A168)</f>
        <v>1</v>
      </c>
    </row>
    <row r="169" spans="1:8" x14ac:dyDescent="0.25">
      <c r="A169" s="25">
        <v>16960</v>
      </c>
      <c r="B169" s="1" t="s">
        <v>1004</v>
      </c>
      <c r="C169" s="26" t="s">
        <v>1498</v>
      </c>
      <c r="D169" s="35" t="s">
        <v>1552</v>
      </c>
      <c r="E169" s="211">
        <f>SUMIF(Row!A:A,A169,Row!C:C)/1000</f>
        <v>17636.355920000002</v>
      </c>
      <c r="F169" s="26" t="s">
        <v>197</v>
      </c>
      <c r="G169" s="26">
        <f>COUNTIF($A169:$A$2000,A169)</f>
        <v>1</v>
      </c>
      <c r="H169" s="26">
        <f>COUNTIF(Row!A:A,A169)</f>
        <v>1</v>
      </c>
    </row>
    <row r="170" spans="1:8" x14ac:dyDescent="0.25">
      <c r="A170" s="25">
        <v>16990</v>
      </c>
      <c r="B170" s="1" t="s">
        <v>1005</v>
      </c>
      <c r="C170" s="26" t="s">
        <v>1498</v>
      </c>
      <c r="D170" s="35" t="s">
        <v>1552</v>
      </c>
      <c r="E170" s="211">
        <f>SUMIF(Row!A:A,A170,Row!C:C)/1000</f>
        <v>0</v>
      </c>
      <c r="F170" s="26" t="s">
        <v>197</v>
      </c>
      <c r="G170" s="26">
        <f>COUNTIF($A170:$A$2000,A170)</f>
        <v>1</v>
      </c>
      <c r="H170" s="26">
        <f>COUNTIF(Row!A:A,A170)</f>
        <v>0</v>
      </c>
    </row>
    <row r="171" spans="1:8" x14ac:dyDescent="0.25">
      <c r="A171" s="25">
        <v>17000</v>
      </c>
      <c r="B171" s="1" t="s">
        <v>1008</v>
      </c>
      <c r="C171" s="26" t="s">
        <v>1498</v>
      </c>
      <c r="D171" s="35" t="s">
        <v>1552</v>
      </c>
      <c r="E171" s="211">
        <f>SUMIF(Row!A:A,A171,Row!C:C)/1000</f>
        <v>0</v>
      </c>
      <c r="F171" s="26" t="s">
        <v>197</v>
      </c>
      <c r="G171" s="26">
        <f>COUNTIF($A171:$A$2000,A171)</f>
        <v>1</v>
      </c>
      <c r="H171" s="26">
        <f>COUNTIF(Row!A:A,A171)</f>
        <v>0</v>
      </c>
    </row>
    <row r="172" spans="1:8" x14ac:dyDescent="0.25">
      <c r="A172" s="25">
        <v>17005</v>
      </c>
      <c r="B172" t="s">
        <v>363</v>
      </c>
      <c r="C172" s="26" t="s">
        <v>1498</v>
      </c>
      <c r="D172" s="35" t="s">
        <v>1552</v>
      </c>
      <c r="E172" s="211">
        <f>SUMIF(Row!A:A,A172,Row!C:C)/1000</f>
        <v>1666.41615</v>
      </c>
      <c r="F172" s="26" t="s">
        <v>197</v>
      </c>
      <c r="G172" s="26">
        <f>COUNTIF($A172:$A$2000,A172)</f>
        <v>1</v>
      </c>
      <c r="H172" s="26">
        <f>COUNTIF(Row!A:A,A172)</f>
        <v>1</v>
      </c>
    </row>
    <row r="173" spans="1:8" x14ac:dyDescent="0.25">
      <c r="A173" s="25">
        <v>17010</v>
      </c>
      <c r="B173" s="1" t="s">
        <v>1009</v>
      </c>
      <c r="C173" s="26" t="s">
        <v>1498</v>
      </c>
      <c r="D173" s="35" t="s">
        <v>1552</v>
      </c>
      <c r="E173" s="211">
        <f>SUMIF(Row!A:A,A173,Row!C:C)/1000</f>
        <v>20.356200000000001</v>
      </c>
      <c r="F173" s="26" t="s">
        <v>197</v>
      </c>
      <c r="G173" s="26">
        <f>COUNTIF($A173:$A$2000,A173)</f>
        <v>1</v>
      </c>
      <c r="H173" s="26">
        <f>COUNTIF(Row!A:A,A173)</f>
        <v>1</v>
      </c>
    </row>
    <row r="174" spans="1:8" x14ac:dyDescent="0.25">
      <c r="A174" s="25">
        <v>17020</v>
      </c>
      <c r="B174" s="1" t="s">
        <v>1010</v>
      </c>
      <c r="C174" s="26" t="s">
        <v>1498</v>
      </c>
      <c r="D174" s="35" t="s">
        <v>1552</v>
      </c>
      <c r="E174" s="211">
        <f>SUMIF(Row!A:A,A174,Row!C:C)/1000</f>
        <v>169.99601000000001</v>
      </c>
      <c r="F174" s="26" t="s">
        <v>197</v>
      </c>
      <c r="G174" s="26">
        <f>COUNTIF($A174:$A$2000,A174)</f>
        <v>1</v>
      </c>
      <c r="H174" s="26">
        <f>COUNTIF(Row!A:A,A174)</f>
        <v>1</v>
      </c>
    </row>
    <row r="175" spans="1:8" x14ac:dyDescent="0.25">
      <c r="A175" s="25">
        <v>17024</v>
      </c>
      <c r="B175" s="26" t="s">
        <v>13</v>
      </c>
      <c r="C175" s="26" t="s">
        <v>1482</v>
      </c>
      <c r="D175" s="35" t="s">
        <v>1505</v>
      </c>
      <c r="E175" s="211">
        <f>SUMIF(Row!A:A,A175,Row!C:C)/1000</f>
        <v>0</v>
      </c>
      <c r="F175" s="26" t="s">
        <v>197</v>
      </c>
      <c r="G175" s="26">
        <f>COUNTIF($A175:$A$2000,A175)</f>
        <v>1</v>
      </c>
      <c r="H175" s="26">
        <f>COUNTIF(Row!A:A,A175)</f>
        <v>0</v>
      </c>
    </row>
    <row r="176" spans="1:8" x14ac:dyDescent="0.25">
      <c r="A176" s="25">
        <v>17030</v>
      </c>
      <c r="B176" s="1" t="s">
        <v>1011</v>
      </c>
      <c r="C176" s="26" t="s">
        <v>1498</v>
      </c>
      <c r="D176" s="35" t="s">
        <v>1552</v>
      </c>
      <c r="E176" s="211">
        <f>SUMIF(Row!A:A,A176,Row!C:C)/1000</f>
        <v>0</v>
      </c>
      <c r="F176" s="26" t="s">
        <v>197</v>
      </c>
      <c r="G176" s="26">
        <f>COUNTIF($A176:$A$2000,A176)</f>
        <v>1</v>
      </c>
      <c r="H176" s="26">
        <f>COUNTIF(Row!A:A,A176)</f>
        <v>0</v>
      </c>
    </row>
    <row r="177" spans="1:8" x14ac:dyDescent="0.25">
      <c r="A177" s="25">
        <v>17040</v>
      </c>
      <c r="B177" s="1" t="s">
        <v>1012</v>
      </c>
      <c r="C177" s="26" t="s">
        <v>1498</v>
      </c>
      <c r="D177" s="35" t="s">
        <v>1552</v>
      </c>
      <c r="E177" s="211">
        <f>SUMIF(Row!A:A,A177,Row!C:C)/1000</f>
        <v>44.578519999999997</v>
      </c>
      <c r="F177" s="26" t="s">
        <v>197</v>
      </c>
      <c r="G177" s="26">
        <f>COUNTIF($A177:$A$2000,A177)</f>
        <v>1</v>
      </c>
      <c r="H177" s="26">
        <f>COUNTIF(Row!A:A,A177)</f>
        <v>1</v>
      </c>
    </row>
    <row r="178" spans="1:8" x14ac:dyDescent="0.25">
      <c r="A178" s="25">
        <v>17050</v>
      </c>
      <c r="B178" s="26" t="s">
        <v>14</v>
      </c>
      <c r="C178" s="26" t="s">
        <v>1498</v>
      </c>
      <c r="D178" s="35" t="s">
        <v>1552</v>
      </c>
      <c r="E178" s="211">
        <f>SUMIF(Row!A:A,A178,Row!C:C)/1000</f>
        <v>0</v>
      </c>
      <c r="F178" s="26" t="s">
        <v>197</v>
      </c>
      <c r="G178" s="26">
        <f>COUNTIF($A178:$A$2000,A178)</f>
        <v>1</v>
      </c>
      <c r="H178" s="26">
        <f>COUNTIF(Row!A:A,A178)</f>
        <v>0</v>
      </c>
    </row>
    <row r="179" spans="1:8" x14ac:dyDescent="0.25">
      <c r="A179" s="25">
        <v>17060</v>
      </c>
      <c r="B179" s="1" t="s">
        <v>1013</v>
      </c>
      <c r="C179" s="26" t="s">
        <v>1498</v>
      </c>
      <c r="D179" s="35" t="s">
        <v>1552</v>
      </c>
      <c r="E179" s="211">
        <f>SUMIF(Row!A:A,A179,Row!C:C)/1000</f>
        <v>0</v>
      </c>
      <c r="F179" s="26" t="s">
        <v>197</v>
      </c>
      <c r="G179" s="26">
        <f>COUNTIF($A179:$A$2000,A179)</f>
        <v>1</v>
      </c>
      <c r="H179" s="26">
        <f>COUNTIF(Row!A:A,A179)</f>
        <v>0</v>
      </c>
    </row>
    <row r="180" spans="1:8" x14ac:dyDescent="0.25">
      <c r="A180" s="25">
        <v>17070</v>
      </c>
      <c r="B180" s="1" t="s">
        <v>1014</v>
      </c>
      <c r="C180" s="26" t="s">
        <v>1498</v>
      </c>
      <c r="D180" s="35" t="s">
        <v>1552</v>
      </c>
      <c r="E180" s="211">
        <f>SUMIF(Row!A:A,A180,Row!C:C)/1000</f>
        <v>3937.5163399999997</v>
      </c>
      <c r="F180" s="26" t="s">
        <v>197</v>
      </c>
      <c r="G180" s="26">
        <f>COUNTIF($A180:$A$2000,A180)</f>
        <v>1</v>
      </c>
      <c r="H180" s="26">
        <f>COUNTIF(Row!A:A,A180)</f>
        <v>1</v>
      </c>
    </row>
    <row r="181" spans="1:8" x14ac:dyDescent="0.25">
      <c r="A181" s="25">
        <v>17072</v>
      </c>
      <c r="B181" s="1" t="s">
        <v>1015</v>
      </c>
      <c r="C181" s="26" t="s">
        <v>1498</v>
      </c>
      <c r="D181" s="35" t="s">
        <v>1552</v>
      </c>
      <c r="E181" s="211">
        <f>SUMIF(Row!A:A,A181,Row!C:C)/1000</f>
        <v>0</v>
      </c>
      <c r="F181" s="26" t="s">
        <v>197</v>
      </c>
      <c r="G181" s="26">
        <f>COUNTIF($A181:$A$2000,A181)</f>
        <v>1</v>
      </c>
      <c r="H181" s="26">
        <f>COUNTIF(Row!A:A,A181)</f>
        <v>0</v>
      </c>
    </row>
    <row r="182" spans="1:8" x14ac:dyDescent="0.25">
      <c r="A182" s="25">
        <v>17080</v>
      </c>
      <c r="B182" s="1" t="s">
        <v>1016</v>
      </c>
      <c r="C182" s="26" t="s">
        <v>1498</v>
      </c>
      <c r="D182" s="35" t="s">
        <v>1552</v>
      </c>
      <c r="E182" s="211">
        <f>SUMIF(Row!A:A,A182,Row!C:C)/1000</f>
        <v>0</v>
      </c>
      <c r="F182" s="26" t="s">
        <v>197</v>
      </c>
      <c r="G182" s="26">
        <f>COUNTIF($A182:$A$2000,A182)</f>
        <v>1</v>
      </c>
      <c r="H182" s="26">
        <f>COUNTIF(Row!A:A,A182)</f>
        <v>0</v>
      </c>
    </row>
    <row r="183" spans="1:8" x14ac:dyDescent="0.25">
      <c r="A183" s="25">
        <v>17090</v>
      </c>
      <c r="B183" s="1" t="s">
        <v>1017</v>
      </c>
      <c r="C183" s="26" t="s">
        <v>1498</v>
      </c>
      <c r="D183" s="35" t="s">
        <v>1552</v>
      </c>
      <c r="E183" s="211">
        <f>SUMIF(Row!A:A,A183,Row!C:C)/1000</f>
        <v>0</v>
      </c>
      <c r="F183" s="26" t="s">
        <v>197</v>
      </c>
      <c r="G183" s="26">
        <f>COUNTIF($A183:$A$2000,A183)</f>
        <v>1</v>
      </c>
      <c r="H183" s="26">
        <f>COUNTIF(Row!A:A,A183)</f>
        <v>0</v>
      </c>
    </row>
    <row r="184" spans="1:8" x14ac:dyDescent="0.25">
      <c r="A184" s="25">
        <v>17100</v>
      </c>
      <c r="B184" s="1" t="s">
        <v>1019</v>
      </c>
      <c r="C184" s="26" t="s">
        <v>1498</v>
      </c>
      <c r="D184" s="35" t="s">
        <v>1552</v>
      </c>
      <c r="E184" s="211">
        <f>SUMIF(Row!A:A,A184,Row!C:C)/1000</f>
        <v>467.48227000000003</v>
      </c>
      <c r="F184" s="26" t="s">
        <v>197</v>
      </c>
      <c r="G184" s="26">
        <f>COUNTIF($A184:$A$2000,A184)</f>
        <v>1</v>
      </c>
      <c r="H184" s="26">
        <f>COUNTIF(Row!A:A,A184)</f>
        <v>1</v>
      </c>
    </row>
    <row r="185" spans="1:8" x14ac:dyDescent="0.25">
      <c r="A185" s="25">
        <v>17110</v>
      </c>
      <c r="B185" s="1" t="s">
        <v>1324</v>
      </c>
      <c r="C185" s="26" t="s">
        <v>1498</v>
      </c>
      <c r="D185" s="35" t="s">
        <v>1552</v>
      </c>
      <c r="E185" s="211">
        <f>SUMIF(Row!A:A,A185,Row!C:C)/1000</f>
        <v>1E-4</v>
      </c>
      <c r="F185" s="26" t="s">
        <v>197</v>
      </c>
      <c r="G185" s="26">
        <f>COUNTIF($A185:$A$2000,A185)</f>
        <v>1</v>
      </c>
      <c r="H185" s="26">
        <f>COUNTIF(Row!A:A,A185)</f>
        <v>1</v>
      </c>
    </row>
    <row r="186" spans="1:8" x14ac:dyDescent="0.25">
      <c r="A186">
        <v>17120</v>
      </c>
      <c r="B186" t="s">
        <v>210</v>
      </c>
      <c r="C186" s="26" t="s">
        <v>1498</v>
      </c>
      <c r="D186" s="35" t="s">
        <v>1552</v>
      </c>
      <c r="E186" s="211">
        <f>SUMIF(Row!A:A,A186,Row!C:C)/1000</f>
        <v>0</v>
      </c>
      <c r="F186" s="26" t="s">
        <v>197</v>
      </c>
      <c r="G186" s="26">
        <f>COUNTIF($A186:$A$2000,A186)</f>
        <v>1</v>
      </c>
      <c r="H186" s="26">
        <f>COUNTIF(Row!A:A,A186)</f>
        <v>0</v>
      </c>
    </row>
    <row r="187" spans="1:8" x14ac:dyDescent="0.25">
      <c r="A187">
        <v>17130</v>
      </c>
      <c r="B187" t="s">
        <v>211</v>
      </c>
      <c r="C187" s="26" t="s">
        <v>1498</v>
      </c>
      <c r="D187" s="35" t="s">
        <v>1552</v>
      </c>
      <c r="E187" s="211">
        <f>SUMIF(Row!A:A,A187,Row!C:C)/1000</f>
        <v>39.04195</v>
      </c>
      <c r="F187" s="26" t="s">
        <v>197</v>
      </c>
      <c r="G187" s="26">
        <f>COUNTIF($A187:$A$2000,A187)</f>
        <v>1</v>
      </c>
      <c r="H187" s="26">
        <f>COUNTIF(Row!A:A,A187)</f>
        <v>1</v>
      </c>
    </row>
    <row r="188" spans="1:8" x14ac:dyDescent="0.25">
      <c r="A188">
        <v>17140</v>
      </c>
      <c r="B188" t="s">
        <v>212</v>
      </c>
      <c r="C188" s="26" t="s">
        <v>1498</v>
      </c>
      <c r="D188" s="35" t="s">
        <v>1552</v>
      </c>
      <c r="E188" s="211">
        <f>SUMIF(Row!A:A,A188,Row!C:C)/1000</f>
        <v>12.83724</v>
      </c>
      <c r="F188" s="26" t="s">
        <v>197</v>
      </c>
      <c r="G188" s="26">
        <f>COUNTIF($A188:$A$2000,A188)</f>
        <v>1</v>
      </c>
      <c r="H188" s="26">
        <f>COUNTIF(Row!A:A,A188)</f>
        <v>1</v>
      </c>
    </row>
    <row r="189" spans="1:8" x14ac:dyDescent="0.25">
      <c r="A189" s="25">
        <v>17270</v>
      </c>
      <c r="B189" s="1" t="s">
        <v>1020</v>
      </c>
      <c r="C189" s="26" t="s">
        <v>1498</v>
      </c>
      <c r="D189" s="35" t="s">
        <v>1552</v>
      </c>
      <c r="E189" s="211">
        <f>SUMIF(Row!A:A,A189,Row!C:C)/1000</f>
        <v>0.13405</v>
      </c>
      <c r="F189" s="26" t="s">
        <v>197</v>
      </c>
      <c r="G189" s="26">
        <f>COUNTIF($A189:$A$2000,A189)</f>
        <v>1</v>
      </c>
      <c r="H189" s="26">
        <f>COUNTIF(Row!A:A,A189)</f>
        <v>1</v>
      </c>
    </row>
    <row r="190" spans="1:8" x14ac:dyDescent="0.25">
      <c r="A190" s="25">
        <v>17370</v>
      </c>
      <c r="B190" s="1" t="s">
        <v>1054</v>
      </c>
      <c r="C190" s="26" t="s">
        <v>1498</v>
      </c>
      <c r="D190" s="35" t="s">
        <v>1552</v>
      </c>
      <c r="E190" s="211">
        <f>SUMIF(Row!A:A,A190,Row!C:C)/1000</f>
        <v>0</v>
      </c>
      <c r="F190" s="26" t="s">
        <v>197</v>
      </c>
      <c r="G190" s="26">
        <f>COUNTIF($A190:$A$2000,A190)</f>
        <v>1</v>
      </c>
      <c r="H190" s="26">
        <f>COUNTIF(Row!A:A,A190)</f>
        <v>0</v>
      </c>
    </row>
    <row r="191" spans="1:8" x14ac:dyDescent="0.25">
      <c r="A191" s="25">
        <v>17372</v>
      </c>
      <c r="B191" s="1" t="s">
        <v>1021</v>
      </c>
      <c r="C191" s="26" t="s">
        <v>1498</v>
      </c>
      <c r="D191" s="35" t="s">
        <v>1552</v>
      </c>
      <c r="E191" s="211">
        <f>SUMIF(Row!A:A,A191,Row!C:C)/1000</f>
        <v>0</v>
      </c>
      <c r="F191" s="26" t="s">
        <v>197</v>
      </c>
      <c r="G191" s="26">
        <f>COUNTIF($A191:$A$2000,A191)</f>
        <v>1</v>
      </c>
      <c r="H191" s="26">
        <f>COUNTIF(Row!A:A,A191)</f>
        <v>0</v>
      </c>
    </row>
    <row r="192" spans="1:8" x14ac:dyDescent="0.25">
      <c r="A192" s="25">
        <v>17373</v>
      </c>
      <c r="B192" s="1" t="s">
        <v>1022</v>
      </c>
      <c r="C192" s="26" t="s">
        <v>1498</v>
      </c>
      <c r="D192" s="35" t="s">
        <v>1552</v>
      </c>
      <c r="E192" s="211">
        <f>SUMIF(Row!A:A,A192,Row!C:C)/1000</f>
        <v>14567.690050000001</v>
      </c>
      <c r="F192" s="26" t="s">
        <v>197</v>
      </c>
      <c r="G192" s="26">
        <f>COUNTIF($A192:$A$2000,A192)</f>
        <v>1</v>
      </c>
      <c r="H192" s="26">
        <f>COUNTIF(Row!A:A,A192)</f>
        <v>1</v>
      </c>
    </row>
    <row r="193" spans="1:8" x14ac:dyDescent="0.25">
      <c r="A193" s="25">
        <v>17374</v>
      </c>
      <c r="B193" s="1" t="s">
        <v>1023</v>
      </c>
      <c r="C193" s="26" t="s">
        <v>1498</v>
      </c>
      <c r="D193" s="35" t="s">
        <v>1552</v>
      </c>
      <c r="E193" s="211">
        <f>SUMIF(Row!A:A,A193,Row!C:C)/1000</f>
        <v>0</v>
      </c>
      <c r="F193" s="26" t="s">
        <v>197</v>
      </c>
      <c r="G193" s="26">
        <f>COUNTIF($A193:$A$2000,A193)</f>
        <v>1</v>
      </c>
      <c r="H193" s="26">
        <f>COUNTIF(Row!A:A,A193)</f>
        <v>0</v>
      </c>
    </row>
    <row r="194" spans="1:8" x14ac:dyDescent="0.25">
      <c r="A194" s="25">
        <v>17375</v>
      </c>
      <c r="B194" s="1" t="s">
        <v>1318</v>
      </c>
      <c r="C194" s="26" t="s">
        <v>1498</v>
      </c>
      <c r="D194" s="35" t="s">
        <v>1552</v>
      </c>
      <c r="E194" s="211">
        <f>SUMIF(Row!A:A,A194,Row!C:C)/1000</f>
        <v>2000</v>
      </c>
      <c r="F194" s="26" t="s">
        <v>197</v>
      </c>
      <c r="G194" s="26">
        <f>COUNTIF($A194:$A$2000,A194)</f>
        <v>1</v>
      </c>
      <c r="H194" s="26">
        <f>COUNTIF(Row!A:A,A194)</f>
        <v>1</v>
      </c>
    </row>
    <row r="195" spans="1:8" x14ac:dyDescent="0.25">
      <c r="A195" s="25">
        <v>17380</v>
      </c>
      <c r="B195" t="s">
        <v>577</v>
      </c>
      <c r="C195" s="26" t="s">
        <v>1498</v>
      </c>
      <c r="D195" s="35" t="s">
        <v>1552</v>
      </c>
      <c r="E195" s="211">
        <f>SUMIF(Row!A:A,A195,Row!C:C)/1000</f>
        <v>217.60026999999999</v>
      </c>
      <c r="F195" s="26" t="s">
        <v>197</v>
      </c>
      <c r="G195" s="26">
        <f>COUNTIF($A195:$A$2000,A195)</f>
        <v>1</v>
      </c>
      <c r="H195" s="26">
        <f>COUNTIF(Row!A:A,A195)</f>
        <v>1</v>
      </c>
    </row>
    <row r="196" spans="1:8" x14ac:dyDescent="0.25">
      <c r="A196" s="25">
        <v>17400</v>
      </c>
      <c r="B196" s="26" t="s">
        <v>15</v>
      </c>
      <c r="C196" s="26" t="s">
        <v>1498</v>
      </c>
      <c r="D196" s="35" t="s">
        <v>1552</v>
      </c>
      <c r="E196" s="211">
        <f>SUMIF(Row!A:A,A196,Row!C:C)/1000</f>
        <v>0</v>
      </c>
      <c r="F196" s="26" t="s">
        <v>197</v>
      </c>
      <c r="G196" s="26">
        <f>COUNTIF($A196:$A$2000,A196)</f>
        <v>1</v>
      </c>
      <c r="H196" s="26">
        <f>COUNTIF(Row!A:A,A196)</f>
        <v>0</v>
      </c>
    </row>
    <row r="197" spans="1:8" x14ac:dyDescent="0.25">
      <c r="A197" s="25">
        <v>17800</v>
      </c>
      <c r="B197" s="1" t="s">
        <v>1025</v>
      </c>
      <c r="C197" s="26" t="s">
        <v>1498</v>
      </c>
      <c r="D197" s="35" t="s">
        <v>1552</v>
      </c>
      <c r="E197" s="211">
        <f>SUMIF(Row!A:A,A197,Row!C:C)/1000</f>
        <v>4.9571800000000001</v>
      </c>
      <c r="F197" s="26" t="s">
        <v>197</v>
      </c>
      <c r="G197" s="26">
        <f>COUNTIF($A197:$A$2000,A197)</f>
        <v>1</v>
      </c>
      <c r="H197" s="26">
        <f>COUNTIF(Row!A:A,A197)</f>
        <v>1</v>
      </c>
    </row>
    <row r="198" spans="1:8" x14ac:dyDescent="0.25">
      <c r="A198" s="25">
        <v>17801</v>
      </c>
      <c r="B198" s="1" t="s">
        <v>854</v>
      </c>
      <c r="C198" s="26" t="s">
        <v>1498</v>
      </c>
      <c r="D198" s="35" t="s">
        <v>1552</v>
      </c>
      <c r="E198" s="211">
        <f>SUMIF(Row!A:A,A198,Row!C:C)/1000</f>
        <v>0.71153999999999995</v>
      </c>
      <c r="F198" s="26" t="s">
        <v>197</v>
      </c>
      <c r="G198" s="26">
        <f>COUNTIF($A198:$A$2000,A198)</f>
        <v>1</v>
      </c>
      <c r="H198" s="26">
        <f>COUNTIF(Row!A:A,A198)</f>
        <v>1</v>
      </c>
    </row>
    <row r="199" spans="1:8" x14ac:dyDescent="0.25">
      <c r="A199" s="25">
        <v>17802</v>
      </c>
      <c r="B199" s="1" t="s">
        <v>1026</v>
      </c>
      <c r="C199" s="26" t="s">
        <v>1498</v>
      </c>
      <c r="D199" s="35" t="s">
        <v>1552</v>
      </c>
      <c r="E199" s="211">
        <f>SUMIF(Row!A:A,A199,Row!C:C)/1000</f>
        <v>0</v>
      </c>
      <c r="F199" s="26" t="s">
        <v>197</v>
      </c>
      <c r="G199" s="26">
        <f>COUNTIF($A199:$A$2000,A199)</f>
        <v>1</v>
      </c>
      <c r="H199" s="26">
        <f>COUNTIF(Row!A:A,A199)</f>
        <v>1</v>
      </c>
    </row>
    <row r="200" spans="1:8" x14ac:dyDescent="0.25">
      <c r="A200" s="25">
        <v>17803</v>
      </c>
      <c r="B200" s="1" t="s">
        <v>1027</v>
      </c>
      <c r="C200" s="26" t="s">
        <v>1498</v>
      </c>
      <c r="D200" s="35" t="s">
        <v>1552</v>
      </c>
      <c r="E200" s="211">
        <f>SUMIF(Row!A:A,A200,Row!C:C)/1000</f>
        <v>0</v>
      </c>
      <c r="F200" s="26" t="s">
        <v>197</v>
      </c>
      <c r="G200" s="26">
        <f>COUNTIF($A200:$A$2000,A200)</f>
        <v>1</v>
      </c>
      <c r="H200" s="26">
        <f>COUNTIF(Row!A:A,A200)</f>
        <v>0</v>
      </c>
    </row>
    <row r="201" spans="1:8" x14ac:dyDescent="0.25">
      <c r="A201" s="25">
        <v>17804</v>
      </c>
      <c r="B201" s="1" t="s">
        <v>1028</v>
      </c>
      <c r="C201" s="26" t="s">
        <v>1498</v>
      </c>
      <c r="D201" s="35" t="s">
        <v>1552</v>
      </c>
      <c r="E201" s="211">
        <f>SUMIF(Row!A:A,A201,Row!C:C)/1000</f>
        <v>0</v>
      </c>
      <c r="F201" s="26" t="s">
        <v>197</v>
      </c>
      <c r="G201" s="26">
        <f>COUNTIF($A201:$A$2000,A201)</f>
        <v>1</v>
      </c>
      <c r="H201" s="26">
        <f>COUNTIF(Row!A:A,A201)</f>
        <v>0</v>
      </c>
    </row>
    <row r="202" spans="1:8" x14ac:dyDescent="0.25">
      <c r="A202" s="25">
        <v>17805</v>
      </c>
      <c r="B202" s="1" t="s">
        <v>1029</v>
      </c>
      <c r="C202" s="26" t="s">
        <v>1498</v>
      </c>
      <c r="D202" s="35" t="s">
        <v>1552</v>
      </c>
      <c r="E202" s="211">
        <f>SUMIF(Row!A:A,A202,Row!C:C)/1000</f>
        <v>0</v>
      </c>
      <c r="F202" s="26" t="s">
        <v>197</v>
      </c>
      <c r="G202" s="26">
        <f>COUNTIF($A202:$A$2000,A202)</f>
        <v>1</v>
      </c>
      <c r="H202" s="26">
        <f>COUNTIF(Row!A:A,A202)</f>
        <v>1</v>
      </c>
    </row>
    <row r="203" spans="1:8" x14ac:dyDescent="0.25">
      <c r="A203" s="25">
        <v>17806</v>
      </c>
      <c r="B203" s="1" t="s">
        <v>1030</v>
      </c>
      <c r="C203" s="26" t="s">
        <v>1498</v>
      </c>
      <c r="D203" s="35" t="s">
        <v>1552</v>
      </c>
      <c r="E203" s="211">
        <f>SUMIF(Row!A:A,A203,Row!C:C)/1000</f>
        <v>0</v>
      </c>
      <c r="F203" s="26" t="s">
        <v>197</v>
      </c>
      <c r="G203" s="26">
        <f>COUNTIF($A203:$A$2000,A203)</f>
        <v>1</v>
      </c>
      <c r="H203" s="26">
        <f>COUNTIF(Row!A:A,A203)</f>
        <v>0</v>
      </c>
    </row>
    <row r="204" spans="1:8" x14ac:dyDescent="0.25">
      <c r="A204" s="25">
        <v>17807</v>
      </c>
      <c r="B204" s="1" t="s">
        <v>1031</v>
      </c>
      <c r="C204" s="26" t="s">
        <v>1498</v>
      </c>
      <c r="D204" s="35" t="s">
        <v>1552</v>
      </c>
      <c r="E204" s="211">
        <f>SUMIF(Row!A:A,A204,Row!C:C)/1000</f>
        <v>0</v>
      </c>
      <c r="F204" s="26" t="s">
        <v>197</v>
      </c>
      <c r="G204" s="26">
        <f>COUNTIF($A204:$A$2000,A204)</f>
        <v>1</v>
      </c>
      <c r="H204" s="26">
        <f>COUNTIF(Row!A:A,A204)</f>
        <v>0</v>
      </c>
    </row>
    <row r="205" spans="1:8" x14ac:dyDescent="0.25">
      <c r="A205" s="25">
        <v>17808</v>
      </c>
      <c r="B205" s="1" t="s">
        <v>1187</v>
      </c>
      <c r="C205" s="26" t="s">
        <v>1498</v>
      </c>
      <c r="D205" s="35" t="s">
        <v>1552</v>
      </c>
      <c r="E205" s="211">
        <f>SUMIF(Row!A:A,A205,Row!C:C)/1000</f>
        <v>8.3890000000000006E-2</v>
      </c>
      <c r="F205" s="26" t="s">
        <v>197</v>
      </c>
      <c r="G205" s="26">
        <f>COUNTIF($A205:$A$2000,A205)</f>
        <v>1</v>
      </c>
      <c r="H205" s="26">
        <f>COUNTIF(Row!A:A,A205)</f>
        <v>1</v>
      </c>
    </row>
    <row r="206" spans="1:8" x14ac:dyDescent="0.25">
      <c r="A206">
        <v>17809</v>
      </c>
      <c r="B206" t="s">
        <v>213</v>
      </c>
      <c r="C206" s="26" t="s">
        <v>1498</v>
      </c>
      <c r="D206" s="35" t="s">
        <v>1552</v>
      </c>
      <c r="E206" s="211">
        <f>SUMIF(Row!A:A,A206,Row!C:C)/1000</f>
        <v>0</v>
      </c>
      <c r="F206" s="26" t="s">
        <v>197</v>
      </c>
      <c r="G206" s="26">
        <f>COUNTIF($A206:$A$2000,A206)</f>
        <v>1</v>
      </c>
      <c r="H206" s="26">
        <f>COUNTIF(Row!A:A,A206)</f>
        <v>0</v>
      </c>
    </row>
    <row r="207" spans="1:8" x14ac:dyDescent="0.25">
      <c r="A207" s="25">
        <v>18000</v>
      </c>
      <c r="B207" s="1" t="s">
        <v>1035</v>
      </c>
      <c r="C207" s="26" t="s">
        <v>1485</v>
      </c>
      <c r="D207" s="35" t="s">
        <v>1541</v>
      </c>
      <c r="E207" s="211">
        <f>SUMIF(Row!A:A,A207,Row!C:C)/1000</f>
        <v>0</v>
      </c>
      <c r="F207" s="26" t="s">
        <v>197</v>
      </c>
      <c r="G207" s="26">
        <f>COUNTIF($A207:$A$2000,A207)</f>
        <v>1</v>
      </c>
      <c r="H207" s="26">
        <f>COUNTIF(Row!A:A,A207)</f>
        <v>1</v>
      </c>
    </row>
    <row r="208" spans="1:8" x14ac:dyDescent="0.25">
      <c r="A208" s="25">
        <v>18100</v>
      </c>
      <c r="B208" s="1" t="s">
        <v>1468</v>
      </c>
      <c r="C208" s="26" t="s">
        <v>1485</v>
      </c>
      <c r="D208" s="35" t="s">
        <v>1313</v>
      </c>
      <c r="E208" s="211">
        <f>SUMIF(Row!A:A,A208,Row!C:C)/1000</f>
        <v>439.99846000000002</v>
      </c>
      <c r="F208" s="26" t="s">
        <v>197</v>
      </c>
      <c r="G208" s="26">
        <f>COUNTIF($A208:$A$2000,A208)</f>
        <v>1</v>
      </c>
      <c r="H208" s="26">
        <f>COUNTIF(Row!A:A,A208)</f>
        <v>1</v>
      </c>
    </row>
    <row r="209" spans="1:8" x14ac:dyDescent="0.25">
      <c r="A209" s="25">
        <v>18500</v>
      </c>
      <c r="B209" s="1" t="s">
        <v>1461</v>
      </c>
      <c r="C209" s="26" t="s">
        <v>1488</v>
      </c>
      <c r="D209" s="35" t="s">
        <v>1542</v>
      </c>
      <c r="E209" s="211">
        <f>SUMIF(Row!A:A,A209,Row!C:C)/1000</f>
        <v>0</v>
      </c>
      <c r="F209" s="26" t="s">
        <v>197</v>
      </c>
      <c r="G209" s="26">
        <f>COUNTIF($A209:$A$2000,A209)</f>
        <v>1</v>
      </c>
      <c r="H209" s="26">
        <f>COUNTIF(Row!A:A,A209)</f>
        <v>1</v>
      </c>
    </row>
    <row r="210" spans="1:8" x14ac:dyDescent="0.25">
      <c r="A210" s="25">
        <v>19000</v>
      </c>
      <c r="B210" s="26" t="s">
        <v>16</v>
      </c>
      <c r="C210" s="26" t="s">
        <v>1488</v>
      </c>
      <c r="D210" s="35" t="s">
        <v>1542</v>
      </c>
      <c r="E210" s="211">
        <f>SUMIF(Row!A:A,A210,Row!C:C)/1000</f>
        <v>0</v>
      </c>
      <c r="F210" s="26" t="s">
        <v>197</v>
      </c>
      <c r="G210" s="26">
        <f>COUNTIF($A210:$A$2000,A210)</f>
        <v>1</v>
      </c>
      <c r="H210" s="26">
        <f>COUNTIF(Row!A:A,A210)</f>
        <v>0</v>
      </c>
    </row>
    <row r="211" spans="1:8" x14ac:dyDescent="0.25">
      <c r="A211" s="25">
        <v>19050</v>
      </c>
      <c r="B211" s="26" t="s">
        <v>17</v>
      </c>
      <c r="C211" s="26" t="s">
        <v>1488</v>
      </c>
      <c r="D211" s="35" t="s">
        <v>1542</v>
      </c>
      <c r="E211" s="211">
        <f>SUMIF(Row!A:A,A211,Row!C:C)/1000</f>
        <v>0</v>
      </c>
      <c r="F211" s="26" t="s">
        <v>197</v>
      </c>
      <c r="G211" s="26">
        <f>COUNTIF($A211:$A$2000,A211)</f>
        <v>1</v>
      </c>
      <c r="H211" s="26">
        <f>COUNTIF(Row!A:A,A211)</f>
        <v>0</v>
      </c>
    </row>
    <row r="212" spans="1:8" x14ac:dyDescent="0.25">
      <c r="A212" s="25">
        <v>19999</v>
      </c>
      <c r="B212" s="26" t="s">
        <v>1575</v>
      </c>
      <c r="C212" s="26" t="s">
        <v>1502</v>
      </c>
      <c r="D212" s="35" t="s">
        <v>1100</v>
      </c>
      <c r="E212" s="211">
        <f>SUMIF(Row!A:A,A212,Row!C:C)/1000</f>
        <v>187.25835000000001</v>
      </c>
      <c r="F212" s="26" t="s">
        <v>197</v>
      </c>
      <c r="G212" s="26">
        <f>COUNTIF($A212:$A$2000,A212)</f>
        <v>1</v>
      </c>
      <c r="H212" s="26">
        <f>COUNTIF(Row!A:A,A212)</f>
        <v>1</v>
      </c>
    </row>
    <row r="213" spans="1:8" x14ac:dyDescent="0.25">
      <c r="A213" s="25">
        <v>20000</v>
      </c>
      <c r="B213" s="1" t="s">
        <v>1041</v>
      </c>
      <c r="C213" s="26" t="s">
        <v>1305</v>
      </c>
      <c r="D213" s="35" t="s">
        <v>1553</v>
      </c>
      <c r="E213" s="211">
        <f>SUMIF(Row!A:A,A213,Row!C:C)/1000</f>
        <v>-4100</v>
      </c>
      <c r="F213" s="26" t="s">
        <v>197</v>
      </c>
      <c r="G213" s="26">
        <f>COUNTIF($A213:$A$2000,A213)</f>
        <v>1</v>
      </c>
      <c r="H213" s="26">
        <f>COUNTIF(Row!A:A,A213)</f>
        <v>1</v>
      </c>
    </row>
    <row r="214" spans="1:8" x14ac:dyDescent="0.25">
      <c r="A214" s="25">
        <v>20100</v>
      </c>
      <c r="B214" s="1" t="s">
        <v>1043</v>
      </c>
      <c r="C214" s="26" t="s">
        <v>1306</v>
      </c>
      <c r="D214" s="35" t="s">
        <v>1555</v>
      </c>
      <c r="E214" s="211">
        <f>SUMIF(Row!A:A,A214,Row!C:C)/1000</f>
        <v>-145346.44427000001</v>
      </c>
      <c r="F214" s="26" t="s">
        <v>197</v>
      </c>
      <c r="G214" s="26">
        <f>COUNTIF($A214:$A$2000,A214)</f>
        <v>1</v>
      </c>
      <c r="H214" s="26">
        <f>COUNTIF(Row!A:A,A214)</f>
        <v>1</v>
      </c>
    </row>
    <row r="215" spans="1:8" x14ac:dyDescent="0.25">
      <c r="A215" s="25">
        <v>20200</v>
      </c>
      <c r="B215" s="26" t="s">
        <v>18</v>
      </c>
      <c r="C215" s="26" t="s">
        <v>1499</v>
      </c>
      <c r="D215" s="35" t="s">
        <v>1554</v>
      </c>
      <c r="E215" s="211">
        <f>SUMIF(Row!A:A,A215,Row!C:C)/1000</f>
        <v>0</v>
      </c>
      <c r="F215" s="26" t="s">
        <v>197</v>
      </c>
      <c r="G215" s="26">
        <f>COUNTIF($A215:$A$2000,A215)</f>
        <v>1</v>
      </c>
      <c r="H215" s="26">
        <f>COUNTIF(Row!A:A,A215)</f>
        <v>0</v>
      </c>
    </row>
    <row r="216" spans="1:8" x14ac:dyDescent="0.25">
      <c r="A216" s="25">
        <v>20205</v>
      </c>
      <c r="B216" s="26" t="s">
        <v>19</v>
      </c>
      <c r="C216" s="26" t="s">
        <v>1499</v>
      </c>
      <c r="D216" s="35" t="s">
        <v>1554</v>
      </c>
      <c r="E216" s="211">
        <f>SUMIF(Row!A:A,A216,Row!C:C)/1000</f>
        <v>0</v>
      </c>
      <c r="F216" s="26" t="s">
        <v>197</v>
      </c>
      <c r="G216" s="26">
        <f>COUNTIF($A216:$A$2000,A216)</f>
        <v>1</v>
      </c>
      <c r="H216" s="26">
        <f>COUNTIF(Row!A:A,A216)</f>
        <v>0</v>
      </c>
    </row>
    <row r="217" spans="1:8" x14ac:dyDescent="0.25">
      <c r="A217" s="25">
        <v>20210</v>
      </c>
      <c r="B217" s="26" t="s">
        <v>20</v>
      </c>
      <c r="C217" s="26" t="s">
        <v>1499</v>
      </c>
      <c r="D217" s="35" t="s">
        <v>1554</v>
      </c>
      <c r="E217" s="211">
        <f>SUMIF(Row!A:A,A217,Row!C:C)/1000</f>
        <v>0</v>
      </c>
      <c r="F217" s="26" t="s">
        <v>197</v>
      </c>
      <c r="G217" s="26">
        <f>COUNTIF($A217:$A$2000,A217)</f>
        <v>1</v>
      </c>
      <c r="H217" s="26">
        <f>COUNTIF(Row!A:A,A217)</f>
        <v>0</v>
      </c>
    </row>
    <row r="218" spans="1:8" x14ac:dyDescent="0.25">
      <c r="A218" s="25">
        <v>20300</v>
      </c>
      <c r="B218" s="1" t="s">
        <v>1045</v>
      </c>
      <c r="C218" s="26" t="s">
        <v>1499</v>
      </c>
      <c r="D218" s="35" t="s">
        <v>1554</v>
      </c>
      <c r="E218" s="211">
        <f>SUMIF(Row!A:A,A218,Row!C:C)/1000</f>
        <v>-281.92897999999997</v>
      </c>
      <c r="F218" s="26" t="s">
        <v>197</v>
      </c>
      <c r="G218" s="26">
        <f>COUNTIF($A218:$A$2000,A218)</f>
        <v>1</v>
      </c>
      <c r="H218" s="26">
        <f>COUNTIF(Row!A:A,A218)</f>
        <v>1</v>
      </c>
    </row>
    <row r="219" spans="1:8" x14ac:dyDescent="0.25">
      <c r="A219" s="25">
        <v>20400</v>
      </c>
      <c r="B219" s="26" t="s">
        <v>21</v>
      </c>
      <c r="C219" s="26" t="s">
        <v>1500</v>
      </c>
      <c r="D219" s="35" t="s">
        <v>1556</v>
      </c>
      <c r="E219" s="211">
        <f>SUMIF(Row!A:A,A219,Row!C:C)/1000</f>
        <v>0</v>
      </c>
      <c r="F219" s="26" t="s">
        <v>197</v>
      </c>
      <c r="G219" s="26">
        <f>COUNTIF($A219:$A$2000,A219)</f>
        <v>1</v>
      </c>
      <c r="H219" s="26">
        <f>COUNTIF(Row!A:A,A219)</f>
        <v>0</v>
      </c>
    </row>
    <row r="220" spans="1:8" x14ac:dyDescent="0.25">
      <c r="A220" s="25">
        <v>20500</v>
      </c>
      <c r="B220" s="26" t="s">
        <v>22</v>
      </c>
      <c r="C220" s="26" t="s">
        <v>1500</v>
      </c>
      <c r="D220" s="35" t="s">
        <v>1556</v>
      </c>
      <c r="E220" s="211">
        <f>SUMIF(Row!A:A,A220,Row!C:C)/1000</f>
        <v>0</v>
      </c>
      <c r="F220" s="26" t="s">
        <v>197</v>
      </c>
      <c r="G220" s="26">
        <f>COUNTIF($A220:$A$2000,A220)</f>
        <v>1</v>
      </c>
      <c r="H220" s="26">
        <f>COUNTIF(Row!A:A,A220)</f>
        <v>0</v>
      </c>
    </row>
    <row r="221" spans="1:8" x14ac:dyDescent="0.25">
      <c r="A221" s="25">
        <v>20800</v>
      </c>
      <c r="B221" s="1" t="s">
        <v>1048</v>
      </c>
      <c r="C221" s="26" t="s">
        <v>1500</v>
      </c>
      <c r="D221" s="35" t="s">
        <v>1556</v>
      </c>
      <c r="E221" s="211">
        <f>SUMIF(Row!A:A,A221,Row!C:C)/1000</f>
        <v>-5356.6505199999992</v>
      </c>
      <c r="F221" s="26" t="s">
        <v>197</v>
      </c>
      <c r="G221" s="26">
        <f>COUNTIF($A221:$A$2000,A221)</f>
        <v>1</v>
      </c>
      <c r="H221" s="26">
        <f>COUNTIF(Row!A:A,A221)</f>
        <v>1</v>
      </c>
    </row>
    <row r="222" spans="1:8" x14ac:dyDescent="0.25">
      <c r="A222" s="25">
        <v>20850</v>
      </c>
      <c r="B222" s="26" t="s">
        <v>23</v>
      </c>
      <c r="C222" s="26" t="s">
        <v>1499</v>
      </c>
      <c r="D222" s="35" t="s">
        <v>1554</v>
      </c>
      <c r="E222" s="211">
        <f>SUMIF(Row!A:A,A222,Row!C:C)/1000</f>
        <v>0</v>
      </c>
      <c r="F222" s="26" t="s">
        <v>197</v>
      </c>
      <c r="G222" s="26">
        <f>COUNTIF($A222:$A$2000,A222)</f>
        <v>1</v>
      </c>
      <c r="H222" s="26">
        <f>COUNTIF(Row!A:A,A222)</f>
        <v>0</v>
      </c>
    </row>
    <row r="223" spans="1:8" x14ac:dyDescent="0.25">
      <c r="A223" s="25">
        <v>20900</v>
      </c>
      <c r="B223" s="26" t="s">
        <v>24</v>
      </c>
      <c r="C223" s="26" t="s">
        <v>1501</v>
      </c>
      <c r="D223" s="35" t="s">
        <v>1557</v>
      </c>
      <c r="E223" s="211">
        <f>SUMIF(Row!A:A,A223,Row!C:C)/1000</f>
        <v>0</v>
      </c>
      <c r="F223" s="26" t="s">
        <v>197</v>
      </c>
      <c r="G223" s="26">
        <f>COUNTIF($A223:$A$2000,A223)</f>
        <v>1</v>
      </c>
      <c r="H223" s="26">
        <f>COUNTIF(Row!A:A,A223)</f>
        <v>0</v>
      </c>
    </row>
    <row r="224" spans="1:8" x14ac:dyDescent="0.25">
      <c r="A224" s="25">
        <v>20910</v>
      </c>
      <c r="B224" s="26" t="s">
        <v>25</v>
      </c>
      <c r="C224" s="26" t="s">
        <v>1501</v>
      </c>
      <c r="D224" s="35" t="s">
        <v>1557</v>
      </c>
      <c r="E224" s="211">
        <f>SUMIF(Row!A:A,A224,Row!C:C)/1000</f>
        <v>0</v>
      </c>
      <c r="F224" s="26" t="s">
        <v>197</v>
      </c>
      <c r="G224" s="26">
        <f>COUNTIF($A224:$A$2000,A224)</f>
        <v>1</v>
      </c>
      <c r="H224" s="26">
        <f>COUNTIF(Row!A:A,A224)</f>
        <v>0</v>
      </c>
    </row>
    <row r="225" spans="1:8" x14ac:dyDescent="0.25">
      <c r="A225" s="25">
        <v>21000</v>
      </c>
      <c r="B225" s="26" t="s">
        <v>1578</v>
      </c>
      <c r="C225" s="26" t="s">
        <v>1502</v>
      </c>
      <c r="D225" s="35" t="s">
        <v>1558</v>
      </c>
      <c r="E225" s="211">
        <f>SUMIF(Row!A:A,A225,Row!C:C)/1000</f>
        <v>-1500.28178</v>
      </c>
      <c r="F225" s="26" t="s">
        <v>197</v>
      </c>
      <c r="G225" s="26">
        <f>COUNTIF($A225:$A$2000,A225)</f>
        <v>1</v>
      </c>
      <c r="H225" s="26">
        <f>COUNTIF(Row!A:A,A225)</f>
        <v>1</v>
      </c>
    </row>
    <row r="226" spans="1:8" x14ac:dyDescent="0.25">
      <c r="A226" s="25">
        <v>21005</v>
      </c>
      <c r="B226" s="26" t="s">
        <v>91</v>
      </c>
      <c r="C226" s="26" t="s">
        <v>1502</v>
      </c>
      <c r="D226" s="35" t="s">
        <v>1558</v>
      </c>
      <c r="E226" s="211">
        <f>SUMIF(Row!A:A,A226,Row!C:C)/1000</f>
        <v>0</v>
      </c>
      <c r="F226" s="26" t="s">
        <v>197</v>
      </c>
      <c r="G226" s="26">
        <f>COUNTIF($A226:$A$2000,A226)</f>
        <v>1</v>
      </c>
      <c r="H226" s="26">
        <f>COUNTIF(Row!A:A,A226)</f>
        <v>0</v>
      </c>
    </row>
    <row r="227" spans="1:8" x14ac:dyDescent="0.25">
      <c r="A227" s="25">
        <v>21050</v>
      </c>
      <c r="B227" s="26" t="s">
        <v>92</v>
      </c>
      <c r="C227" s="26" t="s">
        <v>1500</v>
      </c>
      <c r="D227" s="35" t="s">
        <v>1556</v>
      </c>
      <c r="E227" s="211">
        <f>SUMIF(Row!A:A,A227,Row!C:C)/1000</f>
        <v>0</v>
      </c>
      <c r="F227" s="26" t="s">
        <v>197</v>
      </c>
      <c r="G227" s="26">
        <f>COUNTIF($A227:$A$2000,A227)</f>
        <v>1</v>
      </c>
      <c r="H227" s="26">
        <f>COUNTIF(Row!A:A,A227)</f>
        <v>0</v>
      </c>
    </row>
    <row r="228" spans="1:8" x14ac:dyDescent="0.25">
      <c r="A228" s="25">
        <v>22200</v>
      </c>
      <c r="B228" s="26" t="s">
        <v>93</v>
      </c>
      <c r="C228" s="26" t="s">
        <v>1491</v>
      </c>
      <c r="D228" s="35" t="s">
        <v>1545</v>
      </c>
      <c r="E228" s="211">
        <f>SUMIF(Row!A:A,A228,Row!C:C)/1000</f>
        <v>0</v>
      </c>
      <c r="F228" s="26" t="s">
        <v>197</v>
      </c>
      <c r="G228" s="26">
        <f>COUNTIF($A228:$A$2000,A228)</f>
        <v>1</v>
      </c>
      <c r="H228" s="26">
        <f>COUNTIF(Row!A:A,A228)</f>
        <v>0</v>
      </c>
    </row>
    <row r="229" spans="1:8" x14ac:dyDescent="0.25">
      <c r="A229" s="25">
        <v>22210</v>
      </c>
      <c r="B229" s="26" t="s">
        <v>94</v>
      </c>
      <c r="C229" s="26" t="s">
        <v>1491</v>
      </c>
      <c r="D229" s="35" t="s">
        <v>1545</v>
      </c>
      <c r="E229" s="211">
        <f>SUMIF(Row!A:A,A229,Row!C:C)/1000</f>
        <v>0</v>
      </c>
      <c r="F229" s="26" t="s">
        <v>197</v>
      </c>
      <c r="G229" s="26">
        <f>COUNTIF($A229:$A$2000,A229)</f>
        <v>1</v>
      </c>
      <c r="H229" s="26">
        <f>COUNTIF(Row!A:A,A229)</f>
        <v>0</v>
      </c>
    </row>
    <row r="230" spans="1:8" x14ac:dyDescent="0.25">
      <c r="A230" s="25">
        <v>22250</v>
      </c>
      <c r="B230" s="26" t="s">
        <v>111</v>
      </c>
      <c r="C230" s="26" t="s">
        <v>1497</v>
      </c>
      <c r="D230" s="35" t="s">
        <v>1551</v>
      </c>
      <c r="E230" s="211">
        <f>SUMIF(Row!A:A,A230,Row!C:C)/1000</f>
        <v>0</v>
      </c>
      <c r="F230" s="26" t="s">
        <v>197</v>
      </c>
      <c r="G230" s="26">
        <f>COUNTIF($A230:$A$2000,A230)</f>
        <v>1</v>
      </c>
      <c r="H230" s="26">
        <f>COUNTIF(Row!A:A,A230)</f>
        <v>0</v>
      </c>
    </row>
    <row r="231" spans="1:8" x14ac:dyDescent="0.25">
      <c r="A231" s="25">
        <v>22260</v>
      </c>
      <c r="B231" s="26" t="s">
        <v>112</v>
      </c>
      <c r="C231" s="26" t="s">
        <v>1491</v>
      </c>
      <c r="D231" s="35" t="s">
        <v>1545</v>
      </c>
      <c r="E231" s="211">
        <f>SUMIF(Row!A:A,A231,Row!C:C)/1000</f>
        <v>0</v>
      </c>
      <c r="F231" s="26" t="s">
        <v>197</v>
      </c>
      <c r="G231" s="26">
        <f>COUNTIF($A231:$A$2000,A231)</f>
        <v>1</v>
      </c>
      <c r="H231" s="26">
        <f>COUNTIF(Row!A:A,A231)</f>
        <v>0</v>
      </c>
    </row>
    <row r="232" spans="1:8" x14ac:dyDescent="0.25">
      <c r="A232" s="25">
        <v>22300</v>
      </c>
      <c r="B232" s="26" t="s">
        <v>113</v>
      </c>
      <c r="C232" s="26" t="s">
        <v>1497</v>
      </c>
      <c r="D232" s="35" t="s">
        <v>1551</v>
      </c>
      <c r="E232" s="211">
        <f>SUMIF(Row!A:A,A232,Row!C:C)/1000</f>
        <v>0</v>
      </c>
      <c r="F232" s="26" t="s">
        <v>197</v>
      </c>
      <c r="G232" s="26">
        <f>COUNTIF($A232:$A$2000,A232)</f>
        <v>1</v>
      </c>
      <c r="H232" s="26">
        <f>COUNTIF(Row!A:A,A232)</f>
        <v>0</v>
      </c>
    </row>
    <row r="233" spans="1:8" x14ac:dyDescent="0.25">
      <c r="A233" s="25">
        <v>22400</v>
      </c>
      <c r="B233" s="26" t="s">
        <v>114</v>
      </c>
      <c r="C233" s="26" t="s">
        <v>1490</v>
      </c>
      <c r="D233" s="35" t="s">
        <v>1544</v>
      </c>
      <c r="E233" s="211">
        <f>SUMIF(Row!A:A,A233,Row!C:C)/1000</f>
        <v>0</v>
      </c>
      <c r="F233" s="26" t="s">
        <v>197</v>
      </c>
      <c r="G233" s="26">
        <f>COUNTIF($A233:$A$2000,A233)</f>
        <v>1</v>
      </c>
      <c r="H233" s="26">
        <f>COUNTIF(Row!A:A,A233)</f>
        <v>0</v>
      </c>
    </row>
    <row r="234" spans="1:8" x14ac:dyDescent="0.25">
      <c r="A234" s="25">
        <v>22405</v>
      </c>
      <c r="B234" s="26" t="s">
        <v>115</v>
      </c>
      <c r="C234" s="26" t="s">
        <v>1490</v>
      </c>
      <c r="D234" s="35" t="s">
        <v>1544</v>
      </c>
      <c r="E234" s="211">
        <f>SUMIF(Row!A:A,A234,Row!C:C)/1000</f>
        <v>-31.167400000000001</v>
      </c>
      <c r="F234" s="26" t="s">
        <v>197</v>
      </c>
      <c r="G234" s="26">
        <f>COUNTIF($A234:$A$2000,A234)</f>
        <v>1</v>
      </c>
      <c r="H234" s="26">
        <f>COUNTIF(Row!A:A,A234)</f>
        <v>1</v>
      </c>
    </row>
    <row r="235" spans="1:8" x14ac:dyDescent="0.25">
      <c r="A235" s="25">
        <v>22410</v>
      </c>
      <c r="B235" s="26" t="s">
        <v>116</v>
      </c>
      <c r="C235" s="26" t="s">
        <v>1490</v>
      </c>
      <c r="D235" s="35" t="s">
        <v>1544</v>
      </c>
      <c r="E235" s="211">
        <f>SUMIF(Row!A:A,A235,Row!C:C)/1000</f>
        <v>0</v>
      </c>
      <c r="F235" s="26" t="s">
        <v>197</v>
      </c>
      <c r="G235" s="26">
        <f>COUNTIF($A235:$A$2000,A235)</f>
        <v>1</v>
      </c>
      <c r="H235" s="26">
        <f>COUNTIF(Row!A:A,A235)</f>
        <v>0</v>
      </c>
    </row>
    <row r="236" spans="1:8" x14ac:dyDescent="0.25">
      <c r="A236" s="25">
        <v>24000</v>
      </c>
      <c r="B236" s="1" t="s">
        <v>1051</v>
      </c>
      <c r="C236" s="26" t="s">
        <v>1497</v>
      </c>
      <c r="D236" s="35" t="s">
        <v>1551</v>
      </c>
      <c r="E236" s="211">
        <f>SUMIF(Row!A:A,A236,Row!C:C)/1000</f>
        <v>-1629.20784</v>
      </c>
      <c r="F236" s="26" t="s">
        <v>197</v>
      </c>
      <c r="G236" s="26">
        <f>COUNTIF($A236:$A$2000,A236)</f>
        <v>1</v>
      </c>
      <c r="H236" s="26">
        <f>COUNTIF(Row!A:A,A236)</f>
        <v>1</v>
      </c>
    </row>
    <row r="237" spans="1:8" x14ac:dyDescent="0.25">
      <c r="A237" s="25">
        <v>25100</v>
      </c>
      <c r="B237" s="26" t="s">
        <v>117</v>
      </c>
      <c r="C237" s="26" t="s">
        <v>1497</v>
      </c>
      <c r="D237" s="35" t="s">
        <v>1551</v>
      </c>
      <c r="E237" s="211">
        <f>SUMIF(Row!A:A,A237,Row!C:C)/1000</f>
        <v>0</v>
      </c>
      <c r="F237" s="26" t="s">
        <v>197</v>
      </c>
      <c r="G237" s="26">
        <f>COUNTIF($A237:$A$2000,A237)</f>
        <v>1</v>
      </c>
      <c r="H237" s="26">
        <f>COUNTIF(Row!A:A,A237)</f>
        <v>0</v>
      </c>
    </row>
    <row r="238" spans="1:8" x14ac:dyDescent="0.25">
      <c r="A238" s="25">
        <v>25105</v>
      </c>
      <c r="B238" s="26" t="s">
        <v>118</v>
      </c>
      <c r="C238" s="26" t="s">
        <v>1497</v>
      </c>
      <c r="D238" s="35" t="s">
        <v>1551</v>
      </c>
      <c r="E238" s="211">
        <f>SUMIF(Row!A:A,A238,Row!C:C)/1000</f>
        <v>0</v>
      </c>
      <c r="F238" s="26" t="s">
        <v>197</v>
      </c>
      <c r="G238" s="26">
        <f>COUNTIF($A238:$A$2000,A238)</f>
        <v>1</v>
      </c>
      <c r="H238" s="26">
        <f>COUNTIF(Row!A:A,A238)</f>
        <v>0</v>
      </c>
    </row>
    <row r="239" spans="1:8" x14ac:dyDescent="0.25">
      <c r="A239" s="25">
        <v>25200</v>
      </c>
      <c r="B239" s="26" t="s">
        <v>119</v>
      </c>
      <c r="C239" s="26" t="s">
        <v>1497</v>
      </c>
      <c r="D239" s="35" t="s">
        <v>1551</v>
      </c>
      <c r="E239" s="211">
        <f>SUMIF(Row!A:A,A239,Row!C:C)/1000</f>
        <v>0</v>
      </c>
      <c r="F239" s="26" t="s">
        <v>197</v>
      </c>
      <c r="G239" s="26">
        <f>COUNTIF($A239:$A$2000,A239)</f>
        <v>1</v>
      </c>
      <c r="H239" s="26">
        <f>COUNTIF(Row!A:A,A239)</f>
        <v>0</v>
      </c>
    </row>
    <row r="240" spans="1:8" x14ac:dyDescent="0.25">
      <c r="A240" s="25">
        <v>25300</v>
      </c>
      <c r="B240" s="26" t="s">
        <v>120</v>
      </c>
      <c r="C240" s="26" t="s">
        <v>1498</v>
      </c>
      <c r="D240" s="35" t="s">
        <v>1552</v>
      </c>
      <c r="E240" s="211">
        <f>SUMIF(Row!A:A,A240,Row!C:C)/1000</f>
        <v>0</v>
      </c>
      <c r="F240" s="26" t="s">
        <v>197</v>
      </c>
      <c r="G240" s="26">
        <f>COUNTIF($A240:$A$2000,A240)</f>
        <v>1</v>
      </c>
      <c r="H240" s="26">
        <f>COUNTIF(Row!A:A,A240)</f>
        <v>0</v>
      </c>
    </row>
    <row r="241" spans="1:8" x14ac:dyDescent="0.25">
      <c r="A241" s="25">
        <v>25301</v>
      </c>
      <c r="B241" s="26" t="s">
        <v>121</v>
      </c>
      <c r="C241" s="26" t="s">
        <v>1498</v>
      </c>
      <c r="D241" s="35" t="s">
        <v>1552</v>
      </c>
      <c r="E241" s="211">
        <f>SUMIF(Row!A:A,A241,Row!C:C)/1000</f>
        <v>0</v>
      </c>
      <c r="F241" s="26" t="s">
        <v>197</v>
      </c>
      <c r="G241" s="26">
        <f>COUNTIF($A241:$A$2000,A241)</f>
        <v>1</v>
      </c>
      <c r="H241" s="26">
        <f>COUNTIF(Row!A:A,A241)</f>
        <v>0</v>
      </c>
    </row>
    <row r="242" spans="1:8" x14ac:dyDescent="0.25">
      <c r="A242" s="25">
        <v>25302</v>
      </c>
      <c r="B242" s="26" t="s">
        <v>122</v>
      </c>
      <c r="C242" s="26" t="s">
        <v>1498</v>
      </c>
      <c r="D242" s="35" t="s">
        <v>1552</v>
      </c>
      <c r="E242" s="211">
        <f>SUMIF(Row!A:A,A242,Row!C:C)/1000</f>
        <v>0</v>
      </c>
      <c r="F242" s="26" t="s">
        <v>197</v>
      </c>
      <c r="G242" s="26">
        <f>COUNTIF($A242:$A$2000,A242)</f>
        <v>1</v>
      </c>
      <c r="H242" s="26">
        <f>COUNTIF(Row!A:A,A242)</f>
        <v>0</v>
      </c>
    </row>
    <row r="243" spans="1:8" x14ac:dyDescent="0.25">
      <c r="A243" s="25">
        <v>25303</v>
      </c>
      <c r="B243" s="26" t="s">
        <v>123</v>
      </c>
      <c r="C243" s="26" t="s">
        <v>1498</v>
      </c>
      <c r="D243" s="35" t="s">
        <v>1552</v>
      </c>
      <c r="E243" s="211">
        <f>SUMIF(Row!A:A,A243,Row!C:C)/1000</f>
        <v>0</v>
      </c>
      <c r="F243" s="26" t="s">
        <v>197</v>
      </c>
      <c r="G243" s="26">
        <f>COUNTIF($A243:$A$2000,A243)</f>
        <v>1</v>
      </c>
      <c r="H243" s="26">
        <f>COUNTIF(Row!A:A,A243)</f>
        <v>0</v>
      </c>
    </row>
    <row r="244" spans="1:8" x14ac:dyDescent="0.25">
      <c r="A244" s="25">
        <v>25304</v>
      </c>
      <c r="B244" s="26" t="s">
        <v>124</v>
      </c>
      <c r="C244" s="26" t="s">
        <v>1498</v>
      </c>
      <c r="D244" s="35" t="s">
        <v>1552</v>
      </c>
      <c r="E244" s="211">
        <f>SUMIF(Row!A:A,A244,Row!C:C)/1000</f>
        <v>0</v>
      </c>
      <c r="F244" s="26" t="s">
        <v>197</v>
      </c>
      <c r="G244" s="26">
        <f>COUNTIF($A244:$A$2000,A244)</f>
        <v>1</v>
      </c>
      <c r="H244" s="26">
        <f>COUNTIF(Row!A:A,A244)</f>
        <v>0</v>
      </c>
    </row>
    <row r="245" spans="1:8" x14ac:dyDescent="0.25">
      <c r="A245" s="25">
        <v>25305</v>
      </c>
      <c r="B245" s="26" t="s">
        <v>125</v>
      </c>
      <c r="C245" s="26" t="s">
        <v>1498</v>
      </c>
      <c r="D245" s="35" t="s">
        <v>1552</v>
      </c>
      <c r="E245" s="211">
        <f>SUMIF(Row!A:A,A245,Row!C:C)/1000</f>
        <v>0</v>
      </c>
      <c r="F245" s="26" t="s">
        <v>197</v>
      </c>
      <c r="G245" s="26">
        <f>COUNTIF($A245:$A$2000,A245)</f>
        <v>1</v>
      </c>
      <c r="H245" s="26">
        <f>COUNTIF(Row!A:A,A245)</f>
        <v>0</v>
      </c>
    </row>
    <row r="246" spans="1:8" x14ac:dyDescent="0.25">
      <c r="A246" s="25">
        <v>25306</v>
      </c>
      <c r="B246" s="26" t="s">
        <v>126</v>
      </c>
      <c r="C246" s="26" t="s">
        <v>1498</v>
      </c>
      <c r="D246" s="35" t="s">
        <v>1552</v>
      </c>
      <c r="E246" s="211">
        <f>SUMIF(Row!A:A,A246,Row!C:C)/1000</f>
        <v>0</v>
      </c>
      <c r="F246" s="26" t="s">
        <v>197</v>
      </c>
      <c r="G246" s="26">
        <f>COUNTIF($A246:$A$2000,A246)</f>
        <v>1</v>
      </c>
      <c r="H246" s="26">
        <f>COUNTIF(Row!A:A,A246)</f>
        <v>0</v>
      </c>
    </row>
    <row r="247" spans="1:8" x14ac:dyDescent="0.25">
      <c r="A247" s="25">
        <v>25307</v>
      </c>
      <c r="B247" s="26" t="s">
        <v>127</v>
      </c>
      <c r="C247" s="26" t="s">
        <v>1498</v>
      </c>
      <c r="D247" s="35" t="s">
        <v>1552</v>
      </c>
      <c r="E247" s="211">
        <f>SUMIF(Row!A:A,A247,Row!C:C)/1000</f>
        <v>0</v>
      </c>
      <c r="F247" s="26" t="s">
        <v>197</v>
      </c>
      <c r="G247" s="26">
        <f>COUNTIF($A247:$A$2000,A247)</f>
        <v>1</v>
      </c>
      <c r="H247" s="26">
        <f>COUNTIF(Row!A:A,A247)</f>
        <v>0</v>
      </c>
    </row>
    <row r="248" spans="1:8" x14ac:dyDescent="0.25">
      <c r="A248" s="25">
        <v>25308</v>
      </c>
      <c r="B248" s="26" t="s">
        <v>128</v>
      </c>
      <c r="C248" s="26" t="s">
        <v>1498</v>
      </c>
      <c r="D248" s="35" t="s">
        <v>1552</v>
      </c>
      <c r="E248" s="211">
        <f>SUMIF(Row!A:A,A248,Row!C:C)/1000</f>
        <v>0</v>
      </c>
      <c r="F248" s="26" t="s">
        <v>197</v>
      </c>
      <c r="G248" s="26">
        <f>COUNTIF($A248:$A$2000,A248)</f>
        <v>1</v>
      </c>
      <c r="H248" s="26">
        <f>COUNTIF(Row!A:A,A248)</f>
        <v>0</v>
      </c>
    </row>
    <row r="249" spans="1:8" x14ac:dyDescent="0.25">
      <c r="A249" s="25">
        <v>25309</v>
      </c>
      <c r="B249" s="26" t="s">
        <v>129</v>
      </c>
      <c r="C249" s="26" t="s">
        <v>1498</v>
      </c>
      <c r="D249" s="35" t="s">
        <v>1552</v>
      </c>
      <c r="E249" s="211">
        <f>SUMIF(Row!A:A,A249,Row!C:C)/1000</f>
        <v>0</v>
      </c>
      <c r="F249" s="26" t="s">
        <v>197</v>
      </c>
      <c r="G249" s="26">
        <f>COUNTIF($A249:$A$2000,A249)</f>
        <v>1</v>
      </c>
      <c r="H249" s="26">
        <f>COUNTIF(Row!A:A,A249)</f>
        <v>0</v>
      </c>
    </row>
    <row r="250" spans="1:8" x14ac:dyDescent="0.25">
      <c r="A250" s="25">
        <v>25310</v>
      </c>
      <c r="B250" s="26" t="s">
        <v>130</v>
      </c>
      <c r="C250" s="26" t="s">
        <v>1498</v>
      </c>
      <c r="D250" s="35" t="s">
        <v>1552</v>
      </c>
      <c r="E250" s="211">
        <f>SUMIF(Row!A:A,A250,Row!C:C)/1000</f>
        <v>0</v>
      </c>
      <c r="F250" s="26" t="s">
        <v>197</v>
      </c>
      <c r="G250" s="26">
        <f>COUNTIF($A250:$A$2000,A250)</f>
        <v>1</v>
      </c>
      <c r="H250" s="26">
        <f>COUNTIF(Row!A:A,A250)</f>
        <v>0</v>
      </c>
    </row>
    <row r="251" spans="1:8" x14ac:dyDescent="0.25">
      <c r="A251" s="25">
        <v>25311</v>
      </c>
      <c r="B251" s="1" t="s">
        <v>1325</v>
      </c>
      <c r="C251" s="26" t="s">
        <v>1498</v>
      </c>
      <c r="D251" s="35" t="s">
        <v>1552</v>
      </c>
      <c r="E251" s="211">
        <f>SUMIF(Row!A:A,A251,Row!C:C)/1000</f>
        <v>0</v>
      </c>
      <c r="F251" s="26" t="s">
        <v>197</v>
      </c>
      <c r="G251" s="26">
        <f>COUNTIF($A251:$A$2000,A251)</f>
        <v>1</v>
      </c>
      <c r="H251" s="26">
        <f>COUNTIF(Row!A:A,A251)</f>
        <v>0</v>
      </c>
    </row>
    <row r="252" spans="1:8" x14ac:dyDescent="0.25">
      <c r="A252" s="25">
        <v>25312</v>
      </c>
      <c r="B252" s="26" t="s">
        <v>131</v>
      </c>
      <c r="C252" s="26" t="s">
        <v>1498</v>
      </c>
      <c r="D252" s="35" t="s">
        <v>1552</v>
      </c>
      <c r="E252" s="211">
        <f>SUMIF(Row!A:A,A252,Row!C:C)/1000</f>
        <v>0</v>
      </c>
      <c r="F252" s="26" t="s">
        <v>197</v>
      </c>
      <c r="G252" s="26">
        <f>COUNTIF($A252:$A$2000,A252)</f>
        <v>1</v>
      </c>
      <c r="H252" s="26">
        <f>COUNTIF(Row!A:A,A252)</f>
        <v>0</v>
      </c>
    </row>
    <row r="253" spans="1:8" x14ac:dyDescent="0.25">
      <c r="A253" s="25">
        <v>25400</v>
      </c>
      <c r="B253" s="26" t="s">
        <v>132</v>
      </c>
      <c r="C253" s="26" t="s">
        <v>1497</v>
      </c>
      <c r="D253" s="35" t="s">
        <v>1551</v>
      </c>
      <c r="E253" s="211">
        <f>SUMIF(Row!A:A,A253,Row!C:C)/1000</f>
        <v>0</v>
      </c>
      <c r="F253" s="26" t="s">
        <v>197</v>
      </c>
      <c r="G253" s="26">
        <f>COUNTIF($A253:$A$2000,A253)</f>
        <v>1</v>
      </c>
      <c r="H253" s="26">
        <f>COUNTIF(Row!A:A,A253)</f>
        <v>0</v>
      </c>
    </row>
    <row r="254" spans="1:8" x14ac:dyDescent="0.25">
      <c r="A254" s="25">
        <v>25405</v>
      </c>
      <c r="B254" s="26" t="s">
        <v>133</v>
      </c>
      <c r="C254" s="26" t="s">
        <v>1497</v>
      </c>
      <c r="D254" s="35" t="s">
        <v>1551</v>
      </c>
      <c r="E254" s="211">
        <f>SUMIF(Row!A:A,A254,Row!C:C)/1000</f>
        <v>0</v>
      </c>
      <c r="F254" s="26" t="s">
        <v>197</v>
      </c>
      <c r="G254" s="26">
        <f>COUNTIF($A254:$A$2000,A254)</f>
        <v>1</v>
      </c>
      <c r="H254" s="26">
        <f>COUNTIF(Row!A:A,A254)</f>
        <v>0</v>
      </c>
    </row>
    <row r="255" spans="1:8" x14ac:dyDescent="0.25">
      <c r="A255" s="25">
        <v>25410</v>
      </c>
      <c r="B255" s="26" t="s">
        <v>134</v>
      </c>
      <c r="C255" s="26" t="s">
        <v>1497</v>
      </c>
      <c r="D255" s="35" t="s">
        <v>1551</v>
      </c>
      <c r="E255" s="211">
        <f>SUMIF(Row!A:A,A255,Row!C:C)/1000</f>
        <v>0</v>
      </c>
      <c r="F255" s="26" t="s">
        <v>197</v>
      </c>
      <c r="G255" s="26">
        <f>COUNTIF($A255:$A$2000,A255)</f>
        <v>1</v>
      </c>
      <c r="H255" s="26">
        <f>COUNTIF(Row!A:A,A255)</f>
        <v>0</v>
      </c>
    </row>
    <row r="256" spans="1:8" x14ac:dyDescent="0.25">
      <c r="A256">
        <v>25420</v>
      </c>
      <c r="B256" t="s">
        <v>1215</v>
      </c>
      <c r="C256" s="26" t="s">
        <v>1304</v>
      </c>
      <c r="D256" s="35" t="s">
        <v>1547</v>
      </c>
      <c r="E256" s="211">
        <f>SUMIF(Row!A:A,A256,Row!C:C)/1000</f>
        <v>-78.918329999999997</v>
      </c>
      <c r="F256" s="26" t="s">
        <v>197</v>
      </c>
      <c r="G256" s="26">
        <f>COUNTIF($A256:$A$2000,A256)</f>
        <v>1</v>
      </c>
      <c r="H256" s="26">
        <f>COUNTIF(Row!A:A,A256)</f>
        <v>1</v>
      </c>
    </row>
    <row r="257" spans="1:8" x14ac:dyDescent="0.25">
      <c r="A257" s="25">
        <v>25600</v>
      </c>
      <c r="B257" s="1" t="s">
        <v>1056</v>
      </c>
      <c r="C257" s="26" t="s">
        <v>1490</v>
      </c>
      <c r="D257" s="35" t="s">
        <v>1544</v>
      </c>
      <c r="E257" s="211">
        <f>SUMIF(Row!A:A,A257,Row!C:C)/1000</f>
        <v>-3578.6727299999998</v>
      </c>
      <c r="F257" s="26" t="s">
        <v>197</v>
      </c>
      <c r="G257" s="26">
        <f>COUNTIF($A257:$A$2000,A257)</f>
        <v>1</v>
      </c>
      <c r="H257" s="26">
        <f>COUNTIF(Row!A:A,A257)</f>
        <v>1</v>
      </c>
    </row>
    <row r="258" spans="1:8" x14ac:dyDescent="0.25">
      <c r="A258" s="25">
        <v>25605</v>
      </c>
      <c r="B258" s="1" t="s">
        <v>997</v>
      </c>
      <c r="C258" s="26" t="s">
        <v>1484</v>
      </c>
      <c r="D258" s="35" t="s">
        <v>1540</v>
      </c>
      <c r="E258" s="211">
        <f>SUMIF(Row!A:A,A258,Row!C:C)/1000</f>
        <v>0</v>
      </c>
      <c r="F258" s="26" t="s">
        <v>197</v>
      </c>
      <c r="G258" s="26">
        <f>COUNTIF($A258:$A$2000,A258)</f>
        <v>1</v>
      </c>
      <c r="H258" s="26">
        <f>COUNTIF(Row!A:A,A258)</f>
        <v>0</v>
      </c>
    </row>
    <row r="259" spans="1:8" x14ac:dyDescent="0.25">
      <c r="A259" s="25">
        <v>25606</v>
      </c>
      <c r="B259" s="26" t="s">
        <v>135</v>
      </c>
      <c r="C259" s="26" t="s">
        <v>1304</v>
      </c>
      <c r="D259" s="35" t="s">
        <v>1547</v>
      </c>
      <c r="E259" s="211">
        <f>SUMIF(Row!A:A,A259,Row!C:C)/1000</f>
        <v>2.9999999999999997E-5</v>
      </c>
      <c r="F259" s="26" t="s">
        <v>197</v>
      </c>
      <c r="G259" s="26">
        <f>COUNTIF($A259:$A$2000,A259)</f>
        <v>1</v>
      </c>
      <c r="H259" s="26">
        <f>COUNTIF(Row!A:A,A259)</f>
        <v>1</v>
      </c>
    </row>
    <row r="260" spans="1:8" x14ac:dyDescent="0.25">
      <c r="A260" s="25">
        <v>25607</v>
      </c>
      <c r="B260" s="1" t="s">
        <v>1082</v>
      </c>
      <c r="C260" s="26" t="s">
        <v>1304</v>
      </c>
      <c r="D260" s="35" t="s">
        <v>1547</v>
      </c>
      <c r="E260" s="211">
        <f>SUMIF(Row!A:A,A260,Row!C:C)/1000</f>
        <v>0</v>
      </c>
      <c r="F260" s="26" t="s">
        <v>197</v>
      </c>
      <c r="G260" s="26">
        <f>COUNTIF($A260:$A$2000,A260)</f>
        <v>1</v>
      </c>
      <c r="H260" s="26">
        <f>COUNTIF(Row!A:A,A260)</f>
        <v>0</v>
      </c>
    </row>
    <row r="261" spans="1:8" x14ac:dyDescent="0.25">
      <c r="A261" s="25">
        <v>25608</v>
      </c>
      <c r="B261" s="1" t="s">
        <v>1475</v>
      </c>
      <c r="C261" s="26" t="s">
        <v>1304</v>
      </c>
      <c r="D261" s="35" t="s">
        <v>1547</v>
      </c>
      <c r="E261" s="211">
        <f>SUMIF(Row!A:A,A261,Row!C:C)/1000</f>
        <v>0</v>
      </c>
      <c r="F261" s="26" t="s">
        <v>197</v>
      </c>
      <c r="G261" s="26">
        <f>COUNTIF($A261:$A$2000,A261)</f>
        <v>1</v>
      </c>
      <c r="H261" s="26">
        <f>COUNTIF(Row!A:A,A261)</f>
        <v>0</v>
      </c>
    </row>
    <row r="262" spans="1:8" x14ac:dyDescent="0.25">
      <c r="A262" s="25">
        <v>25610</v>
      </c>
      <c r="B262" s="1" t="s">
        <v>1057</v>
      </c>
      <c r="C262" s="26" t="s">
        <v>1490</v>
      </c>
      <c r="D262" s="35" t="s">
        <v>1544</v>
      </c>
      <c r="E262" s="211">
        <f>SUMIF(Row!A:A,A262,Row!C:C)/1000</f>
        <v>-895.61158</v>
      </c>
      <c r="F262" s="26" t="s">
        <v>197</v>
      </c>
      <c r="G262" s="26">
        <f>COUNTIF($A262:$A$2000,A262)</f>
        <v>1</v>
      </c>
      <c r="H262" s="26">
        <f>COUNTIF(Row!A:A,A262)</f>
        <v>1</v>
      </c>
    </row>
    <row r="263" spans="1:8" x14ac:dyDescent="0.25">
      <c r="A263" s="25">
        <v>25611</v>
      </c>
      <c r="B263" s="1" t="s">
        <v>1058</v>
      </c>
      <c r="C263" s="26" t="s">
        <v>1490</v>
      </c>
      <c r="D263" s="35" t="s">
        <v>1544</v>
      </c>
      <c r="E263" s="211">
        <f>SUMIF(Row!A:A,A263,Row!C:C)/1000</f>
        <v>-1652.31701</v>
      </c>
      <c r="F263" s="26" t="s">
        <v>197</v>
      </c>
      <c r="G263" s="26">
        <f>COUNTIF($A263:$A$2000,A263)</f>
        <v>1</v>
      </c>
      <c r="H263" s="26">
        <f>COUNTIF(Row!A:A,A263)</f>
        <v>1</v>
      </c>
    </row>
    <row r="264" spans="1:8" x14ac:dyDescent="0.25">
      <c r="A264" s="25">
        <v>25620</v>
      </c>
      <c r="B264" s="1" t="s">
        <v>1469</v>
      </c>
      <c r="C264" s="26" t="s">
        <v>1490</v>
      </c>
      <c r="D264" s="35" t="s">
        <v>1544</v>
      </c>
      <c r="E264" s="211">
        <f>SUMIF(Row!A:A,A264,Row!C:C)/1000</f>
        <v>311.15467000000001</v>
      </c>
      <c r="F264" s="26" t="s">
        <v>197</v>
      </c>
      <c r="G264" s="26">
        <f>COUNTIF($A264:$A$2000,A264)</f>
        <v>1</v>
      </c>
      <c r="H264" s="26">
        <f>COUNTIF(Row!A:A,A264)</f>
        <v>1</v>
      </c>
    </row>
    <row r="265" spans="1:8" x14ac:dyDescent="0.25">
      <c r="A265" s="25">
        <v>25630</v>
      </c>
      <c r="B265" s="26" t="s">
        <v>136</v>
      </c>
      <c r="C265" s="26" t="s">
        <v>1492</v>
      </c>
      <c r="D265" s="35" t="s">
        <v>1546</v>
      </c>
      <c r="E265" s="211">
        <f>SUMIF(Row!A:A,A265,Row!C:C)/1000</f>
        <v>0</v>
      </c>
      <c r="F265" s="26" t="s">
        <v>197</v>
      </c>
      <c r="G265" s="26">
        <f>COUNTIF($A265:$A$2000,A265)</f>
        <v>1</v>
      </c>
      <c r="H265" s="26">
        <f>COUNTIF(Row!A:A,A265)</f>
        <v>0</v>
      </c>
    </row>
    <row r="266" spans="1:8" x14ac:dyDescent="0.25">
      <c r="A266" s="25">
        <v>25700</v>
      </c>
      <c r="B266" s="26" t="s">
        <v>137</v>
      </c>
      <c r="C266" s="26" t="s">
        <v>1490</v>
      </c>
      <c r="D266" s="35" t="s">
        <v>1544</v>
      </c>
      <c r="E266" s="211">
        <f>SUMIF(Row!A:A,A266,Row!C:C)/1000</f>
        <v>0</v>
      </c>
      <c r="F266" s="26" t="s">
        <v>197</v>
      </c>
      <c r="G266" s="26">
        <f>COUNTIF($A266:$A$2000,A266)</f>
        <v>1</v>
      </c>
      <c r="H266" s="26">
        <f>COUNTIF(Row!A:A,A266)</f>
        <v>0</v>
      </c>
    </row>
    <row r="267" spans="1:8" x14ac:dyDescent="0.25">
      <c r="A267" s="25">
        <v>25800</v>
      </c>
      <c r="B267" s="1" t="s">
        <v>1060</v>
      </c>
      <c r="C267" s="26" t="s">
        <v>1490</v>
      </c>
      <c r="D267" s="35" t="s">
        <v>1544</v>
      </c>
      <c r="E267" s="211">
        <f>SUMIF(Row!A:A,A267,Row!C:C)/1000</f>
        <v>-312.98219</v>
      </c>
      <c r="F267" s="26" t="s">
        <v>197</v>
      </c>
      <c r="G267" s="26">
        <f>COUNTIF($A267:$A$2000,A267)</f>
        <v>1</v>
      </c>
      <c r="H267" s="26">
        <f>COUNTIF(Row!A:A,A267)</f>
        <v>1</v>
      </c>
    </row>
    <row r="268" spans="1:8" x14ac:dyDescent="0.25">
      <c r="A268" s="25">
        <v>25810</v>
      </c>
      <c r="B268" s="1" t="s">
        <v>1061</v>
      </c>
      <c r="C268" s="26" t="s">
        <v>1490</v>
      </c>
      <c r="D268" s="35" t="s">
        <v>1544</v>
      </c>
      <c r="E268" s="211">
        <f>SUMIF(Row!A:A,A268,Row!C:C)/1000</f>
        <v>-31.103639999999999</v>
      </c>
      <c r="F268" s="26" t="s">
        <v>197</v>
      </c>
      <c r="G268" s="26">
        <f>COUNTIF($A268:$A$2000,A268)</f>
        <v>1</v>
      </c>
      <c r="H268" s="26">
        <f>COUNTIF(Row!A:A,A268)</f>
        <v>1</v>
      </c>
    </row>
    <row r="269" spans="1:8" x14ac:dyDescent="0.25">
      <c r="A269" s="25">
        <v>25820</v>
      </c>
      <c r="B269" s="1" t="s">
        <v>1470</v>
      </c>
      <c r="C269" s="26" t="s">
        <v>1490</v>
      </c>
      <c r="D269" s="35" t="s">
        <v>1544</v>
      </c>
      <c r="E269" s="211">
        <f>SUMIF(Row!A:A,A269,Row!C:C)/1000</f>
        <v>17.471700000000002</v>
      </c>
      <c r="F269" s="26" t="s">
        <v>197</v>
      </c>
      <c r="G269" s="26">
        <f>COUNTIF($A269:$A$2000,A269)</f>
        <v>1</v>
      </c>
      <c r="H269" s="26">
        <f>COUNTIF(Row!A:A,A269)</f>
        <v>1</v>
      </c>
    </row>
    <row r="270" spans="1:8" x14ac:dyDescent="0.25">
      <c r="A270" s="25">
        <v>25900</v>
      </c>
      <c r="B270" s="1" t="s">
        <v>1063</v>
      </c>
      <c r="C270" s="26" t="s">
        <v>1490</v>
      </c>
      <c r="D270" s="35" t="s">
        <v>1544</v>
      </c>
      <c r="E270" s="211">
        <f>SUMIF(Row!A:A,A270,Row!C:C)/1000</f>
        <v>-1442.6274099999998</v>
      </c>
      <c r="F270" s="26" t="s">
        <v>197</v>
      </c>
      <c r="G270" s="26">
        <f>COUNTIF($A270:$A$2000,A270)</f>
        <v>1</v>
      </c>
      <c r="H270" s="26">
        <f>COUNTIF(Row!A:A,A270)</f>
        <v>1</v>
      </c>
    </row>
    <row r="271" spans="1:8" x14ac:dyDescent="0.25">
      <c r="A271" s="25">
        <v>25910</v>
      </c>
      <c r="B271" s="1" t="s">
        <v>1064</v>
      </c>
      <c r="C271" s="26" t="s">
        <v>1490</v>
      </c>
      <c r="D271" s="35" t="s">
        <v>1544</v>
      </c>
      <c r="E271" s="211">
        <f>SUMIF(Row!A:A,A271,Row!C:C)/1000</f>
        <v>-362.18079999999998</v>
      </c>
      <c r="F271" s="26" t="s">
        <v>197</v>
      </c>
      <c r="G271" s="26">
        <f>COUNTIF($A271:$A$2000,A271)</f>
        <v>1</v>
      </c>
      <c r="H271" s="26">
        <f>COUNTIF(Row!A:A,A271)</f>
        <v>1</v>
      </c>
    </row>
    <row r="272" spans="1:8" x14ac:dyDescent="0.25">
      <c r="A272" s="25">
        <v>25920</v>
      </c>
      <c r="B272" s="1" t="s">
        <v>1471</v>
      </c>
      <c r="C272" s="26" t="s">
        <v>1490</v>
      </c>
      <c r="D272" s="35" t="s">
        <v>1544</v>
      </c>
      <c r="E272" s="211">
        <f>SUMIF(Row!A:A,A272,Row!C:C)/1000</f>
        <v>440.44189</v>
      </c>
      <c r="F272" s="26" t="s">
        <v>197</v>
      </c>
      <c r="G272" s="26">
        <f>COUNTIF($A272:$A$2000,A272)</f>
        <v>1</v>
      </c>
      <c r="H272" s="26">
        <f>COUNTIF(Row!A:A,A272)</f>
        <v>1</v>
      </c>
    </row>
    <row r="273" spans="1:8" x14ac:dyDescent="0.25">
      <c r="A273" s="25">
        <v>26000</v>
      </c>
      <c r="B273" s="1" t="s">
        <v>1066</v>
      </c>
      <c r="C273" s="26" t="s">
        <v>1494</v>
      </c>
      <c r="D273" s="35" t="s">
        <v>1549</v>
      </c>
      <c r="E273" s="211">
        <f>SUMIF(Row!A:A,A273,Row!C:C)/1000</f>
        <v>-81.722200000000001</v>
      </c>
      <c r="F273" s="26" t="s">
        <v>197</v>
      </c>
      <c r="G273" s="26">
        <f>COUNTIF($A273:$A$2000,A273)</f>
        <v>1</v>
      </c>
      <c r="H273" s="26">
        <f>COUNTIF(Row!A:A,A273)</f>
        <v>1</v>
      </c>
    </row>
    <row r="274" spans="1:8" x14ac:dyDescent="0.25">
      <c r="A274" s="25">
        <v>26050</v>
      </c>
      <c r="B274" s="1" t="s">
        <v>1472</v>
      </c>
      <c r="C274" s="26" t="s">
        <v>1494</v>
      </c>
      <c r="D274" s="35" t="s">
        <v>1549</v>
      </c>
      <c r="E274" s="211">
        <f>SUMIF(Row!A:A,A274,Row!C:C)/1000</f>
        <v>-41.68412</v>
      </c>
      <c r="F274" s="26" t="s">
        <v>197</v>
      </c>
      <c r="G274" s="26">
        <f>COUNTIF($A274:$A$2000,A274)</f>
        <v>1</v>
      </c>
      <c r="H274" s="26">
        <f>COUNTIF(Row!A:A,A274)</f>
        <v>1</v>
      </c>
    </row>
    <row r="275" spans="1:8" x14ac:dyDescent="0.25">
      <c r="A275" s="25">
        <v>26080</v>
      </c>
      <c r="B275" s="26" t="s">
        <v>138</v>
      </c>
      <c r="C275" s="26" t="s">
        <v>1494</v>
      </c>
      <c r="D275" s="35" t="s">
        <v>1549</v>
      </c>
      <c r="E275" s="211">
        <f>SUMIF(Row!A:A,A275,Row!C:C)/1000</f>
        <v>0</v>
      </c>
      <c r="F275" s="26" t="s">
        <v>197</v>
      </c>
      <c r="G275" s="26">
        <f>COUNTIF($A275:$A$2000,A275)</f>
        <v>1</v>
      </c>
      <c r="H275" s="26">
        <f>COUNTIF(Row!A:A,A275)</f>
        <v>0</v>
      </c>
    </row>
    <row r="276" spans="1:8" x14ac:dyDescent="0.25">
      <c r="A276" s="25">
        <v>26100</v>
      </c>
      <c r="B276" s="26" t="s">
        <v>139</v>
      </c>
      <c r="C276" s="26" t="s">
        <v>1491</v>
      </c>
      <c r="D276" s="35" t="s">
        <v>1545</v>
      </c>
      <c r="E276" s="211">
        <f>SUMIF(Row!A:A,A276,Row!C:C)/1000</f>
        <v>0</v>
      </c>
      <c r="F276" s="26" t="s">
        <v>197</v>
      </c>
      <c r="G276" s="26">
        <f>COUNTIF($A276:$A$2000,A276)</f>
        <v>1</v>
      </c>
      <c r="H276" s="26">
        <f>COUNTIF(Row!A:A,A276)</f>
        <v>0</v>
      </c>
    </row>
    <row r="277" spans="1:8" x14ac:dyDescent="0.25">
      <c r="A277" s="25">
        <v>26105</v>
      </c>
      <c r="B277" s="26" t="s">
        <v>140</v>
      </c>
      <c r="C277" s="26" t="s">
        <v>1491</v>
      </c>
      <c r="D277" s="35" t="s">
        <v>1545</v>
      </c>
      <c r="E277" s="211">
        <f>SUMIF(Row!A:A,A277,Row!C:C)/1000</f>
        <v>0</v>
      </c>
      <c r="F277" s="26" t="s">
        <v>197</v>
      </c>
      <c r="G277" s="26">
        <f>COUNTIF($A277:$A$2000,A277)</f>
        <v>1</v>
      </c>
      <c r="H277" s="26">
        <f>COUNTIF(Row!A:A,A277)</f>
        <v>0</v>
      </c>
    </row>
    <row r="278" spans="1:8" x14ac:dyDescent="0.25">
      <c r="A278" s="25">
        <v>26110</v>
      </c>
      <c r="B278" s="26" t="s">
        <v>141</v>
      </c>
      <c r="C278" s="26" t="s">
        <v>1491</v>
      </c>
      <c r="D278" s="35" t="s">
        <v>1545</v>
      </c>
      <c r="E278" s="211">
        <f>SUMIF(Row!A:A,A278,Row!C:C)/1000</f>
        <v>0</v>
      </c>
      <c r="F278" s="26" t="s">
        <v>197</v>
      </c>
      <c r="G278" s="26">
        <f>COUNTIF($A278:$A$2000,A278)</f>
        <v>1</v>
      </c>
      <c r="H278" s="26">
        <f>COUNTIF(Row!A:A,A278)</f>
        <v>0</v>
      </c>
    </row>
    <row r="279" spans="1:8" x14ac:dyDescent="0.25">
      <c r="A279" s="25">
        <v>26150</v>
      </c>
      <c r="B279" s="1" t="s">
        <v>1068</v>
      </c>
      <c r="C279" s="26" t="s">
        <v>1304</v>
      </c>
      <c r="D279" s="35" t="s">
        <v>1547</v>
      </c>
      <c r="E279" s="211">
        <f>SUMIF(Row!A:A,A279,Row!C:C)/1000</f>
        <v>-170.09219000000002</v>
      </c>
      <c r="F279" s="26" t="s">
        <v>197</v>
      </c>
      <c r="G279" s="26">
        <f>COUNTIF($A279:$A$2000,A279)</f>
        <v>1</v>
      </c>
      <c r="H279" s="26">
        <f>COUNTIF(Row!A:A,A279)</f>
        <v>1</v>
      </c>
    </row>
    <row r="280" spans="1:8" x14ac:dyDescent="0.25">
      <c r="A280" s="25">
        <v>26151</v>
      </c>
      <c r="B280" s="1" t="s">
        <v>1069</v>
      </c>
      <c r="C280" s="26" t="s">
        <v>1304</v>
      </c>
      <c r="D280" s="35" t="s">
        <v>1547</v>
      </c>
      <c r="E280" s="211">
        <f>SUMIF(Row!A:A,A280,Row!C:C)/1000</f>
        <v>0</v>
      </c>
      <c r="F280" s="26" t="s">
        <v>197</v>
      </c>
      <c r="G280" s="26">
        <f>COUNTIF($A280:$A$2000,A280)</f>
        <v>1</v>
      </c>
      <c r="H280" s="26">
        <f>COUNTIF(Row!A:A,A280)</f>
        <v>1</v>
      </c>
    </row>
    <row r="281" spans="1:8" x14ac:dyDescent="0.25">
      <c r="A281" s="25">
        <v>26155</v>
      </c>
      <c r="B281" s="1" t="s">
        <v>1070</v>
      </c>
      <c r="C281" s="26" t="s">
        <v>1304</v>
      </c>
      <c r="D281" s="35" t="s">
        <v>1547</v>
      </c>
      <c r="E281" s="211">
        <f>SUMIF(Row!A:A,A281,Row!C:C)/1000</f>
        <v>0</v>
      </c>
      <c r="F281" s="26" t="s">
        <v>197</v>
      </c>
      <c r="G281" s="26">
        <f>COUNTIF($A281:$A$2000,A281)</f>
        <v>1</v>
      </c>
      <c r="H281" s="26">
        <f>COUNTIF(Row!A:A,A281)</f>
        <v>1</v>
      </c>
    </row>
    <row r="282" spans="1:8" x14ac:dyDescent="0.25">
      <c r="A282" s="25">
        <v>26156</v>
      </c>
      <c r="B282" s="1" t="s">
        <v>1326</v>
      </c>
      <c r="C282" s="26" t="s">
        <v>1304</v>
      </c>
      <c r="D282" s="35" t="s">
        <v>1547</v>
      </c>
      <c r="E282" s="211">
        <f>SUMIF(Row!A:A,A282,Row!C:C)/1000</f>
        <v>-0.48299999999999998</v>
      </c>
      <c r="F282" s="26" t="s">
        <v>197</v>
      </c>
      <c r="G282" s="26">
        <f>COUNTIF($A282:$A$2000,A282)</f>
        <v>1</v>
      </c>
      <c r="H282" s="26">
        <f>COUNTIF(Row!A:A,A282)</f>
        <v>1</v>
      </c>
    </row>
    <row r="283" spans="1:8" x14ac:dyDescent="0.25">
      <c r="A283" s="25">
        <v>26160</v>
      </c>
      <c r="B283" s="26" t="s">
        <v>142</v>
      </c>
      <c r="C283" s="26" t="s">
        <v>1491</v>
      </c>
      <c r="D283" s="35" t="s">
        <v>1545</v>
      </c>
      <c r="E283" s="211">
        <f>SUMIF(Row!A:A,A283,Row!C:C)/1000</f>
        <v>0</v>
      </c>
      <c r="F283" s="26" t="s">
        <v>197</v>
      </c>
      <c r="G283" s="26">
        <f>COUNTIF($A283:$A$2000,A283)</f>
        <v>1</v>
      </c>
      <c r="H283" s="26">
        <f>COUNTIF(Row!A:A,A283)</f>
        <v>0</v>
      </c>
    </row>
    <row r="284" spans="1:8" x14ac:dyDescent="0.25">
      <c r="A284" s="25">
        <v>26161</v>
      </c>
      <c r="B284" s="1" t="s">
        <v>1071</v>
      </c>
      <c r="C284" s="26" t="s">
        <v>1491</v>
      </c>
      <c r="D284" s="35" t="s">
        <v>1545</v>
      </c>
      <c r="E284" s="211">
        <f>SUMIF(Row!A:A,A284,Row!C:C)/1000</f>
        <v>0</v>
      </c>
      <c r="F284" s="26" t="s">
        <v>197</v>
      </c>
      <c r="G284" s="26">
        <f>COUNTIF($A284:$A$2000,A284)</f>
        <v>1</v>
      </c>
      <c r="H284" s="26">
        <f>COUNTIF(Row!A:A,A284)</f>
        <v>0</v>
      </c>
    </row>
    <row r="285" spans="1:8" x14ac:dyDescent="0.25">
      <c r="A285" s="25">
        <v>26200</v>
      </c>
      <c r="B285" s="1" t="s">
        <v>1319</v>
      </c>
      <c r="C285" s="26" t="s">
        <v>1484</v>
      </c>
      <c r="D285" s="35" t="s">
        <v>1540</v>
      </c>
      <c r="E285" s="211">
        <f>SUMIF(Row!A:A,A285,Row!C:C)/1000</f>
        <v>-560.51442000000009</v>
      </c>
      <c r="F285" s="26" t="s">
        <v>197</v>
      </c>
      <c r="G285" s="26">
        <f>COUNTIF($A285:$A$2000,A285)</f>
        <v>1</v>
      </c>
      <c r="H285" s="26">
        <f>COUNTIF(Row!A:A,A285)</f>
        <v>1</v>
      </c>
    </row>
    <row r="286" spans="1:8" x14ac:dyDescent="0.25">
      <c r="A286" s="25">
        <v>26203</v>
      </c>
      <c r="B286" s="1" t="s">
        <v>1327</v>
      </c>
      <c r="C286" s="26" t="s">
        <v>1484</v>
      </c>
      <c r="D286" s="35" t="s">
        <v>1540</v>
      </c>
      <c r="E286" s="211">
        <f>SUMIF(Row!A:A,A286,Row!C:C)/1000</f>
        <v>-1.0592000000000001</v>
      </c>
      <c r="F286" s="26" t="s">
        <v>197</v>
      </c>
      <c r="G286" s="26">
        <f>COUNTIF($A286:$A$2000,A286)</f>
        <v>1</v>
      </c>
      <c r="H286" s="26">
        <f>COUNTIF(Row!A:A,A286)</f>
        <v>1</v>
      </c>
    </row>
    <row r="287" spans="1:8" x14ac:dyDescent="0.25">
      <c r="A287" s="25">
        <v>26205</v>
      </c>
      <c r="B287" s="1" t="s">
        <v>1320</v>
      </c>
      <c r="C287" s="26" t="s">
        <v>1484</v>
      </c>
      <c r="D287" s="35" t="s">
        <v>1540</v>
      </c>
      <c r="E287" s="211">
        <f>SUMIF(Row!A:A,A287,Row!C:C)/1000</f>
        <v>-1.3697000000000001</v>
      </c>
      <c r="F287" s="26" t="s">
        <v>197</v>
      </c>
      <c r="G287" s="26">
        <f>COUNTIF($A287:$A$2000,A287)</f>
        <v>1</v>
      </c>
      <c r="H287" s="26">
        <f>COUNTIF(Row!A:A,A287)</f>
        <v>1</v>
      </c>
    </row>
    <row r="288" spans="1:8" x14ac:dyDescent="0.25">
      <c r="A288" s="25">
        <v>26220</v>
      </c>
      <c r="B288" s="1" t="s">
        <v>998</v>
      </c>
      <c r="C288" s="26" t="s">
        <v>1484</v>
      </c>
      <c r="D288" s="35" t="s">
        <v>1540</v>
      </c>
      <c r="E288" s="211">
        <f>SUMIF(Row!A:A,A288,Row!C:C)/1000</f>
        <v>1080.8175000000001</v>
      </c>
      <c r="F288" s="26" t="s">
        <v>197</v>
      </c>
      <c r="G288" s="26">
        <f>COUNTIF($A288:$A$2000,A288)</f>
        <v>1</v>
      </c>
      <c r="H288" s="26">
        <f>COUNTIF(Row!A:A,A288)</f>
        <v>1</v>
      </c>
    </row>
    <row r="289" spans="1:8" x14ac:dyDescent="0.25">
      <c r="A289" s="25">
        <v>26300</v>
      </c>
      <c r="B289" s="1" t="s">
        <v>1073</v>
      </c>
      <c r="C289" s="26" t="s">
        <v>1492</v>
      </c>
      <c r="D289" s="35" t="s">
        <v>1546</v>
      </c>
      <c r="E289" s="211">
        <f>SUMIF(Row!A:A,A289,Row!C:C)/1000</f>
        <v>-238.02715000000001</v>
      </c>
      <c r="F289" s="26" t="s">
        <v>197</v>
      </c>
      <c r="G289" s="26">
        <f>COUNTIF($A289:$A$2000,A289)</f>
        <v>1</v>
      </c>
      <c r="H289" s="26">
        <f>COUNTIF(Row!A:A,A289)</f>
        <v>1</v>
      </c>
    </row>
    <row r="290" spans="1:8" x14ac:dyDescent="0.25">
      <c r="A290" s="25">
        <v>26301</v>
      </c>
      <c r="B290" s="1" t="s">
        <v>1074</v>
      </c>
      <c r="C290" s="26" t="s">
        <v>1492</v>
      </c>
      <c r="D290" s="35" t="s">
        <v>1546</v>
      </c>
      <c r="E290" s="211">
        <f>SUMIF(Row!A:A,A290,Row!C:C)/1000</f>
        <v>-3.3E-4</v>
      </c>
      <c r="F290" s="26" t="s">
        <v>197</v>
      </c>
      <c r="G290" s="26">
        <f>COUNTIF($A290:$A$2000,A290)</f>
        <v>1</v>
      </c>
      <c r="H290" s="26">
        <f>COUNTIF(Row!A:A,A290)</f>
        <v>1</v>
      </c>
    </row>
    <row r="291" spans="1:8" x14ac:dyDescent="0.25">
      <c r="A291" s="25">
        <v>26305</v>
      </c>
      <c r="B291" s="1" t="s">
        <v>1075</v>
      </c>
      <c r="C291" s="26" t="s">
        <v>1492</v>
      </c>
      <c r="D291" s="35" t="s">
        <v>1546</v>
      </c>
      <c r="E291" s="211">
        <f>SUMIF(Row!A:A,A291,Row!C:C)/1000</f>
        <v>-33.649889999999999</v>
      </c>
      <c r="F291" s="26" t="s">
        <v>197</v>
      </c>
      <c r="G291" s="26">
        <f>COUNTIF($A291:$A$2000,A291)</f>
        <v>1</v>
      </c>
      <c r="H291" s="26">
        <f>COUNTIF(Row!A:A,A291)</f>
        <v>1</v>
      </c>
    </row>
    <row r="292" spans="1:8" x14ac:dyDescent="0.25">
      <c r="A292" s="25">
        <v>26310</v>
      </c>
      <c r="B292" s="1" t="s">
        <v>1076</v>
      </c>
      <c r="C292" s="26" t="s">
        <v>1492</v>
      </c>
      <c r="D292" s="35" t="s">
        <v>1546</v>
      </c>
      <c r="E292" s="211">
        <f>SUMIF(Row!A:A,A292,Row!C:C)/1000</f>
        <v>-22.271939999999997</v>
      </c>
      <c r="F292" s="26" t="s">
        <v>197</v>
      </c>
      <c r="G292" s="26">
        <f>COUNTIF($A292:$A$2000,A292)</f>
        <v>1</v>
      </c>
      <c r="H292" s="26">
        <f>COUNTIF(Row!A:A,A292)</f>
        <v>1</v>
      </c>
    </row>
    <row r="293" spans="1:8" x14ac:dyDescent="0.25">
      <c r="A293" s="25">
        <v>26311</v>
      </c>
      <c r="B293" s="26" t="s">
        <v>1216</v>
      </c>
      <c r="C293" s="26" t="s">
        <v>1492</v>
      </c>
      <c r="D293" s="35" t="s">
        <v>1546</v>
      </c>
      <c r="E293" s="211">
        <f>SUMIF(Row!A:A,A293,Row!C:C)/1000</f>
        <v>-10.5123</v>
      </c>
      <c r="F293" s="26" t="s">
        <v>197</v>
      </c>
      <c r="G293" s="26">
        <f>COUNTIF($A293:$A$2000,A293)</f>
        <v>1</v>
      </c>
      <c r="H293" s="26">
        <f>COUNTIF(Row!A:A,A293)</f>
        <v>1</v>
      </c>
    </row>
    <row r="294" spans="1:8" x14ac:dyDescent="0.25">
      <c r="A294" s="25">
        <v>26315</v>
      </c>
      <c r="B294" s="1" t="s">
        <v>1077</v>
      </c>
      <c r="C294" s="26" t="s">
        <v>1492</v>
      </c>
      <c r="D294" s="35" t="s">
        <v>1546</v>
      </c>
      <c r="E294" s="211">
        <f>SUMIF(Row!A:A,A294,Row!C:C)/1000</f>
        <v>-3.25244</v>
      </c>
      <c r="F294" s="26" t="s">
        <v>197</v>
      </c>
      <c r="G294" s="26">
        <f>COUNTIF($A294:$A$2000,A294)</f>
        <v>1</v>
      </c>
      <c r="H294" s="26">
        <f>COUNTIF(Row!A:A,A294)</f>
        <v>1</v>
      </c>
    </row>
    <row r="295" spans="1:8" x14ac:dyDescent="0.25">
      <c r="A295" s="25">
        <v>26320</v>
      </c>
      <c r="B295" s="1" t="s">
        <v>1473</v>
      </c>
      <c r="C295" s="26" t="s">
        <v>1492</v>
      </c>
      <c r="D295" s="35" t="s">
        <v>1546</v>
      </c>
      <c r="E295" s="211">
        <f>SUMIF(Row!A:A,A295,Row!C:C)/1000</f>
        <v>0</v>
      </c>
      <c r="F295" s="26" t="s">
        <v>197</v>
      </c>
      <c r="G295" s="26">
        <f>COUNTIF($A295:$A$2000,A295)</f>
        <v>1</v>
      </c>
      <c r="H295" s="26">
        <f>COUNTIF(Row!A:A,A295)</f>
        <v>0</v>
      </c>
    </row>
    <row r="296" spans="1:8" x14ac:dyDescent="0.25">
      <c r="A296" s="25">
        <v>26322</v>
      </c>
      <c r="B296" s="26" t="s">
        <v>143</v>
      </c>
      <c r="C296" s="26" t="s">
        <v>1492</v>
      </c>
      <c r="D296" s="35" t="s">
        <v>1546</v>
      </c>
      <c r="E296" s="211">
        <f>SUMIF(Row!A:A,A296,Row!C:C)/1000</f>
        <v>0</v>
      </c>
      <c r="F296" s="26" t="s">
        <v>197</v>
      </c>
      <c r="G296" s="26">
        <f>COUNTIF($A296:$A$2000,A296)</f>
        <v>1</v>
      </c>
      <c r="H296" s="26">
        <f>COUNTIF(Row!A:A,A296)</f>
        <v>0</v>
      </c>
    </row>
    <row r="297" spans="1:8" x14ac:dyDescent="0.25">
      <c r="A297" s="25">
        <v>26325</v>
      </c>
      <c r="B297" s="1" t="s">
        <v>1078</v>
      </c>
      <c r="C297" s="26" t="s">
        <v>1492</v>
      </c>
      <c r="D297" s="35" t="s">
        <v>1546</v>
      </c>
      <c r="E297" s="211">
        <f>SUMIF(Row!A:A,A297,Row!C:C)/1000</f>
        <v>-7.0271400000000002</v>
      </c>
      <c r="F297" s="26" t="s">
        <v>197</v>
      </c>
      <c r="G297" s="26">
        <f>COUNTIF($A297:$A$2000,A297)</f>
        <v>1</v>
      </c>
      <c r="H297" s="26">
        <f>COUNTIF(Row!A:A,A297)</f>
        <v>1</v>
      </c>
    </row>
    <row r="298" spans="1:8" x14ac:dyDescent="0.25">
      <c r="A298" s="25">
        <v>26330</v>
      </c>
      <c r="B298" s="26" t="s">
        <v>144</v>
      </c>
      <c r="C298" s="26" t="s">
        <v>1492</v>
      </c>
      <c r="D298" s="35" t="s">
        <v>1546</v>
      </c>
      <c r="E298" s="211">
        <f>SUMIF(Row!A:A,A298,Row!C:C)/1000</f>
        <v>0</v>
      </c>
      <c r="F298" s="26" t="s">
        <v>197</v>
      </c>
      <c r="G298" s="26">
        <f>COUNTIF($A298:$A$2000,A298)</f>
        <v>1</v>
      </c>
      <c r="H298" s="26">
        <f>COUNTIF(Row!A:A,A298)</f>
        <v>0</v>
      </c>
    </row>
    <row r="299" spans="1:8" x14ac:dyDescent="0.25">
      <c r="A299" s="25">
        <v>26335</v>
      </c>
      <c r="B299" s="1" t="s">
        <v>1079</v>
      </c>
      <c r="C299" s="26" t="s">
        <v>1492</v>
      </c>
      <c r="D299" s="35" t="s">
        <v>1546</v>
      </c>
      <c r="E299" s="211">
        <f>SUMIF(Row!A:A,A299,Row!C:C)/1000</f>
        <v>-171.43124</v>
      </c>
      <c r="F299" s="26" t="s">
        <v>197</v>
      </c>
      <c r="G299" s="26">
        <f>COUNTIF($A299:$A$2000,A299)</f>
        <v>1</v>
      </c>
      <c r="H299" s="26">
        <f>COUNTIF(Row!A:A,A299)</f>
        <v>1</v>
      </c>
    </row>
    <row r="300" spans="1:8" x14ac:dyDescent="0.25">
      <c r="A300" s="25">
        <v>26340</v>
      </c>
      <c r="B300" s="1" t="s">
        <v>1462</v>
      </c>
      <c r="C300" s="26" t="s">
        <v>1492</v>
      </c>
      <c r="D300" s="35" t="s">
        <v>1546</v>
      </c>
      <c r="E300" s="211">
        <f>SUMIF(Row!A:A,A300,Row!C:C)/1000</f>
        <v>-1.08961</v>
      </c>
      <c r="F300" s="26" t="s">
        <v>197</v>
      </c>
      <c r="G300" s="26">
        <f>COUNTIF($A300:$A$2000,A300)</f>
        <v>1</v>
      </c>
      <c r="H300" s="26">
        <f>COUNTIF(Row!A:A,A300)</f>
        <v>1</v>
      </c>
    </row>
    <row r="301" spans="1:8" x14ac:dyDescent="0.25">
      <c r="A301" s="25">
        <v>26345</v>
      </c>
      <c r="B301" s="1" t="s">
        <v>1080</v>
      </c>
      <c r="C301" s="26" t="s">
        <v>1492</v>
      </c>
      <c r="D301" s="35" t="s">
        <v>1546</v>
      </c>
      <c r="E301" s="211">
        <f>SUMIF(Row!A:A,A301,Row!C:C)/1000</f>
        <v>-187.2132</v>
      </c>
      <c r="F301" s="26" t="s">
        <v>197</v>
      </c>
      <c r="G301" s="26">
        <f>COUNTIF($A301:$A$2000,A301)</f>
        <v>1</v>
      </c>
      <c r="H301" s="26">
        <f>COUNTIF(Row!A:A,A301)</f>
        <v>1</v>
      </c>
    </row>
    <row r="302" spans="1:8" x14ac:dyDescent="0.25">
      <c r="A302" s="25">
        <v>26346</v>
      </c>
      <c r="B302" s="1" t="s">
        <v>1474</v>
      </c>
      <c r="C302" s="26" t="s">
        <v>1492</v>
      </c>
      <c r="D302" s="35" t="s">
        <v>1546</v>
      </c>
      <c r="E302" s="211">
        <f>SUMIF(Row!A:A,A302,Row!C:C)/1000</f>
        <v>1.6163299999999998</v>
      </c>
      <c r="F302" s="26" t="s">
        <v>197</v>
      </c>
      <c r="G302" s="26">
        <f>COUNTIF($A302:$A$2000,A302)</f>
        <v>1</v>
      </c>
      <c r="H302" s="26">
        <f>COUNTIF(Row!A:A,A302)</f>
        <v>1</v>
      </c>
    </row>
    <row r="303" spans="1:8" x14ac:dyDescent="0.25">
      <c r="A303">
        <v>26350</v>
      </c>
      <c r="B303" t="s">
        <v>358</v>
      </c>
      <c r="C303" s="26" t="s">
        <v>283</v>
      </c>
      <c r="D303" s="35" t="s">
        <v>735</v>
      </c>
      <c r="E303" s="211">
        <f>SUMIF(Row!A:A,A303,Row!C:C)/1000</f>
        <v>-1.49081</v>
      </c>
      <c r="F303" s="26" t="s">
        <v>1458</v>
      </c>
      <c r="G303" s="26">
        <f>COUNTIF($A303:$A$2000,A303)</f>
        <v>1</v>
      </c>
      <c r="H303" s="26">
        <f>COUNTIF(Row!A:A,A303)</f>
        <v>1</v>
      </c>
    </row>
    <row r="304" spans="1:8" x14ac:dyDescent="0.25">
      <c r="A304">
        <v>26360</v>
      </c>
      <c r="B304" t="s">
        <v>1138</v>
      </c>
      <c r="C304" s="26" t="s">
        <v>1492</v>
      </c>
      <c r="D304" s="35" t="s">
        <v>1546</v>
      </c>
      <c r="E304" s="211">
        <f>SUMIF(Row!A:A,A304,Row!C:C)/1000</f>
        <v>0</v>
      </c>
      <c r="F304" s="26" t="s">
        <v>197</v>
      </c>
      <c r="G304" s="26">
        <f>COUNTIF($A304:$A$2000,A304)</f>
        <v>1</v>
      </c>
      <c r="H304" s="26">
        <f>COUNTIF(Row!A:A,A304)</f>
        <v>0</v>
      </c>
    </row>
    <row r="305" spans="1:8" x14ac:dyDescent="0.25">
      <c r="A305">
        <v>26370</v>
      </c>
      <c r="B305" t="s">
        <v>1139</v>
      </c>
      <c r="C305" s="26" t="s">
        <v>1492</v>
      </c>
      <c r="D305" s="35" t="s">
        <v>1546</v>
      </c>
      <c r="E305" s="211">
        <f>SUMIF(Row!A:A,A305,Row!C:C)/1000</f>
        <v>0</v>
      </c>
      <c r="F305" s="26" t="s">
        <v>197</v>
      </c>
      <c r="G305" s="26">
        <f>COUNTIF($A305:$A$2000,A305)</f>
        <v>1</v>
      </c>
      <c r="H305" s="26">
        <f>COUNTIF(Row!A:A,A305)</f>
        <v>0</v>
      </c>
    </row>
    <row r="306" spans="1:8" x14ac:dyDescent="0.25">
      <c r="A306" s="25">
        <v>26380</v>
      </c>
      <c r="B306" s="26" t="s">
        <v>1217</v>
      </c>
      <c r="C306" s="26" t="s">
        <v>1492</v>
      </c>
      <c r="D306" s="35" t="s">
        <v>1546</v>
      </c>
      <c r="E306" s="211">
        <f>SUMIF(Row!A:A,A306,Row!C:C)/1000</f>
        <v>-1.87937</v>
      </c>
      <c r="F306" s="26" t="s">
        <v>197</v>
      </c>
      <c r="G306" s="26">
        <f>COUNTIF($A306:$A$2000,A306)</f>
        <v>1</v>
      </c>
      <c r="H306" s="26">
        <f>COUNTIF(Row!A:A,A306)</f>
        <v>1</v>
      </c>
    </row>
    <row r="307" spans="1:8" x14ac:dyDescent="0.25">
      <c r="A307" s="25">
        <v>26400</v>
      </c>
      <c r="B307" s="1" t="s">
        <v>1083</v>
      </c>
      <c r="C307" s="26" t="s">
        <v>1304</v>
      </c>
      <c r="D307" s="35" t="s">
        <v>1547</v>
      </c>
      <c r="E307" s="211">
        <f>SUMIF(Row!A:A,A307,Row!C:C)/1000</f>
        <v>-441.61968000000002</v>
      </c>
      <c r="F307" s="26" t="s">
        <v>197</v>
      </c>
      <c r="G307" s="26">
        <f>COUNTIF($A307:$A$2000,A307)</f>
        <v>1</v>
      </c>
      <c r="H307" s="26">
        <f>COUNTIF(Row!A:A,A307)</f>
        <v>1</v>
      </c>
    </row>
    <row r="308" spans="1:8" x14ac:dyDescent="0.25">
      <c r="A308" s="25">
        <v>26405</v>
      </c>
      <c r="B308" s="1" t="s">
        <v>1084</v>
      </c>
      <c r="C308" s="26" t="s">
        <v>1304</v>
      </c>
      <c r="D308" s="35" t="s">
        <v>1547</v>
      </c>
      <c r="E308" s="211">
        <f>SUMIF(Row!A:A,A308,Row!C:C)/1000</f>
        <v>-35.345559999999999</v>
      </c>
      <c r="F308" s="26" t="s">
        <v>197</v>
      </c>
      <c r="G308" s="26">
        <f>COUNTIF($A308:$A$2000,A308)</f>
        <v>1</v>
      </c>
      <c r="H308" s="26">
        <f>COUNTIF(Row!A:A,A308)</f>
        <v>1</v>
      </c>
    </row>
    <row r="309" spans="1:8" x14ac:dyDescent="0.25">
      <c r="A309" s="25">
        <v>26410</v>
      </c>
      <c r="B309" s="26" t="s">
        <v>145</v>
      </c>
      <c r="C309" s="26" t="s">
        <v>1304</v>
      </c>
      <c r="D309" s="35" t="s">
        <v>1547</v>
      </c>
      <c r="E309" s="211">
        <f>SUMIF(Row!A:A,A309,Row!C:C)/1000</f>
        <v>0</v>
      </c>
      <c r="F309" s="26" t="s">
        <v>197</v>
      </c>
      <c r="G309" s="26">
        <f>COUNTIF($A309:$A$2000,A309)</f>
        <v>1</v>
      </c>
      <c r="H309" s="26">
        <f>COUNTIF(Row!A:A,A309)</f>
        <v>0</v>
      </c>
    </row>
    <row r="310" spans="1:8" x14ac:dyDescent="0.25">
      <c r="A310" s="25">
        <v>26415</v>
      </c>
      <c r="B310" s="1" t="s">
        <v>1085</v>
      </c>
      <c r="C310" s="26" t="s">
        <v>1304</v>
      </c>
      <c r="D310" s="35" t="s">
        <v>1547</v>
      </c>
      <c r="E310" s="211">
        <f>SUMIF(Row!A:A,A310,Row!C:C)/1000</f>
        <v>0.3715</v>
      </c>
      <c r="F310" s="26" t="s">
        <v>197</v>
      </c>
      <c r="G310" s="26">
        <f>COUNTIF($A310:$A$2000,A310)</f>
        <v>1</v>
      </c>
      <c r="H310" s="26">
        <f>COUNTIF(Row!A:A,A310)</f>
        <v>1</v>
      </c>
    </row>
    <row r="311" spans="1:8" x14ac:dyDescent="0.25">
      <c r="A311" s="25">
        <v>26420</v>
      </c>
      <c r="B311" s="1" t="s">
        <v>1086</v>
      </c>
      <c r="C311" s="26" t="s">
        <v>1304</v>
      </c>
      <c r="D311" s="35" t="s">
        <v>1547</v>
      </c>
      <c r="E311" s="211">
        <f>SUMIF(Row!A:A,A311,Row!C:C)/1000</f>
        <v>-547.59600999999998</v>
      </c>
      <c r="F311" s="26" t="s">
        <v>197</v>
      </c>
      <c r="G311" s="26">
        <f>COUNTIF($A311:$A$2000,A311)</f>
        <v>1</v>
      </c>
      <c r="H311" s="26">
        <f>COUNTIF(Row!A:A,A311)</f>
        <v>1</v>
      </c>
    </row>
    <row r="312" spans="1:8" x14ac:dyDescent="0.25">
      <c r="A312" s="25">
        <v>26425</v>
      </c>
      <c r="B312" s="1" t="s">
        <v>1087</v>
      </c>
      <c r="C312" s="26" t="s">
        <v>1304</v>
      </c>
      <c r="D312" s="35" t="s">
        <v>1547</v>
      </c>
      <c r="E312" s="211">
        <f>SUMIF(Row!A:A,A312,Row!C:C)/1000</f>
        <v>-598.26747</v>
      </c>
      <c r="F312" s="26" t="s">
        <v>197</v>
      </c>
      <c r="G312" s="26">
        <f>COUNTIF($A312:$A$2000,A312)</f>
        <v>1</v>
      </c>
      <c r="H312" s="26">
        <f>COUNTIF(Row!A:A,A312)</f>
        <v>1</v>
      </c>
    </row>
    <row r="313" spans="1:8" x14ac:dyDescent="0.25">
      <c r="A313" s="25">
        <v>26610</v>
      </c>
      <c r="B313" s="26" t="s">
        <v>146</v>
      </c>
      <c r="C313" s="26" t="s">
        <v>1304</v>
      </c>
      <c r="D313" s="35" t="s">
        <v>1547</v>
      </c>
      <c r="E313" s="211">
        <f>SUMIF(Row!A:A,A313,Row!C:C)/1000</f>
        <v>0</v>
      </c>
      <c r="F313" s="26" t="s">
        <v>197</v>
      </c>
      <c r="G313" s="26">
        <f>COUNTIF($A313:$A$2000,A313)</f>
        <v>1</v>
      </c>
      <c r="H313" s="26">
        <f>COUNTIF(Row!A:A,A313)</f>
        <v>0</v>
      </c>
    </row>
    <row r="314" spans="1:8" x14ac:dyDescent="0.25">
      <c r="A314" s="25">
        <v>26620</v>
      </c>
      <c r="B314" s="1" t="s">
        <v>1088</v>
      </c>
      <c r="C314" s="26" t="s">
        <v>1304</v>
      </c>
      <c r="D314" s="35" t="s">
        <v>1547</v>
      </c>
      <c r="E314" s="211">
        <f>SUMIF(Row!A:A,A314,Row!C:C)/1000</f>
        <v>0</v>
      </c>
      <c r="F314" s="26" t="s">
        <v>197</v>
      </c>
      <c r="G314" s="26">
        <f>COUNTIF($A314:$A$2000,A314)</f>
        <v>1</v>
      </c>
      <c r="H314" s="26">
        <f>COUNTIF(Row!A:A,A314)</f>
        <v>0</v>
      </c>
    </row>
    <row r="315" spans="1:8" x14ac:dyDescent="0.25">
      <c r="A315" s="25">
        <v>26621</v>
      </c>
      <c r="B315" s="1" t="s">
        <v>1089</v>
      </c>
      <c r="C315" s="26" t="s">
        <v>1304</v>
      </c>
      <c r="D315" s="35" t="s">
        <v>1547</v>
      </c>
      <c r="E315" s="211">
        <f>SUMIF(Row!A:A,A315,Row!C:C)/1000</f>
        <v>0</v>
      </c>
      <c r="F315" s="26" t="s">
        <v>197</v>
      </c>
      <c r="G315" s="26">
        <f>COUNTIF($A315:$A$2000,A315)</f>
        <v>1</v>
      </c>
      <c r="H315" s="26">
        <f>COUNTIF(Row!A:A,A315)</f>
        <v>0</v>
      </c>
    </row>
    <row r="316" spans="1:8" x14ac:dyDescent="0.25">
      <c r="A316" s="25">
        <v>26630</v>
      </c>
      <c r="B316" s="26" t="s">
        <v>147</v>
      </c>
      <c r="C316" s="26" t="s">
        <v>1304</v>
      </c>
      <c r="D316" s="35" t="s">
        <v>1547</v>
      </c>
      <c r="E316" s="211">
        <f>SUMIF(Row!A:A,A316,Row!C:C)/1000</f>
        <v>0</v>
      </c>
      <c r="F316" s="26" t="s">
        <v>197</v>
      </c>
      <c r="G316" s="26">
        <f>COUNTIF($A316:$A$2000,A316)</f>
        <v>1</v>
      </c>
      <c r="H316" s="26">
        <f>COUNTIF(Row!A:A,A316)</f>
        <v>0</v>
      </c>
    </row>
    <row r="317" spans="1:8" x14ac:dyDescent="0.25">
      <c r="A317" s="25">
        <v>26640</v>
      </c>
      <c r="B317" s="26" t="s">
        <v>148</v>
      </c>
      <c r="C317" s="26" t="s">
        <v>1304</v>
      </c>
      <c r="D317" s="35" t="s">
        <v>1547</v>
      </c>
      <c r="E317" s="211">
        <f>SUMIF(Row!A:A,A317,Row!C:C)/1000</f>
        <v>0</v>
      </c>
      <c r="F317" s="26" t="s">
        <v>197</v>
      </c>
      <c r="G317" s="26">
        <f>COUNTIF($A317:$A$2000,A317)</f>
        <v>1</v>
      </c>
      <c r="H317" s="26">
        <f>COUNTIF(Row!A:A,A317)</f>
        <v>0</v>
      </c>
    </row>
    <row r="318" spans="1:8" x14ac:dyDescent="0.25">
      <c r="A318" s="25">
        <v>26650</v>
      </c>
      <c r="B318" s="26" t="s">
        <v>149</v>
      </c>
      <c r="C318" s="26" t="s">
        <v>1304</v>
      </c>
      <c r="D318" s="35" t="s">
        <v>1547</v>
      </c>
      <c r="E318" s="211">
        <f>SUMIF(Row!A:A,A318,Row!C:C)/1000</f>
        <v>0</v>
      </c>
      <c r="F318" s="26" t="s">
        <v>197</v>
      </c>
      <c r="G318" s="26">
        <f>COUNTIF($A318:$A$2000,A318)</f>
        <v>1</v>
      </c>
      <c r="H318" s="26">
        <f>COUNTIF(Row!A:A,A318)</f>
        <v>0</v>
      </c>
    </row>
    <row r="319" spans="1:8" x14ac:dyDescent="0.25">
      <c r="A319" s="25">
        <v>26660</v>
      </c>
      <c r="B319" s="26" t="s">
        <v>843</v>
      </c>
      <c r="C319" s="26" t="s">
        <v>1304</v>
      </c>
      <c r="D319" s="35" t="s">
        <v>1547</v>
      </c>
      <c r="E319" s="211">
        <f>SUMIF(Row!A:A,A319,Row!C:C)/1000</f>
        <v>0</v>
      </c>
      <c r="F319" s="26" t="s">
        <v>197</v>
      </c>
      <c r="G319" s="26">
        <f>COUNTIF($A319:$A$2000,A319)</f>
        <v>1</v>
      </c>
      <c r="H319" s="26">
        <f>COUNTIF(Row!A:A,A319)</f>
        <v>0</v>
      </c>
    </row>
    <row r="320" spans="1:8" x14ac:dyDescent="0.25">
      <c r="A320" s="25">
        <v>28000</v>
      </c>
      <c r="B320" s="1" t="s">
        <v>1476</v>
      </c>
      <c r="C320" s="26" t="s">
        <v>1493</v>
      </c>
      <c r="D320" s="35" t="s">
        <v>1548</v>
      </c>
      <c r="E320" s="211">
        <f>SUMIF(Row!A:A,A320,Row!C:C)/1000</f>
        <v>-53.768839999999997</v>
      </c>
      <c r="F320" s="26" t="s">
        <v>197</v>
      </c>
      <c r="G320" s="26">
        <f>COUNTIF($A320:$A$2000,A320)</f>
        <v>1</v>
      </c>
      <c r="H320" s="26">
        <f>COUNTIF(Row!A:A,A320)</f>
        <v>1</v>
      </c>
    </row>
    <row r="321" spans="1:8" x14ac:dyDescent="0.25">
      <c r="A321" s="25">
        <v>28500</v>
      </c>
      <c r="B321" s="1" t="s">
        <v>1092</v>
      </c>
      <c r="C321" s="26" t="s">
        <v>1493</v>
      </c>
      <c r="D321" s="35" t="s">
        <v>1548</v>
      </c>
      <c r="E321" s="211">
        <f>SUMIF(Row!A:A,A321,Row!C:C)/1000</f>
        <v>0</v>
      </c>
      <c r="F321" s="26" t="s">
        <v>197</v>
      </c>
      <c r="G321" s="26">
        <f>COUNTIF($A321:$A$2000,A321)</f>
        <v>1</v>
      </c>
      <c r="H321" s="26">
        <f>COUNTIF(Row!A:A,A321)</f>
        <v>0</v>
      </c>
    </row>
    <row r="322" spans="1:8" x14ac:dyDescent="0.25">
      <c r="A322" s="25">
        <v>28600</v>
      </c>
      <c r="B322" s="26" t="s">
        <v>150</v>
      </c>
      <c r="C322" s="26" t="s">
        <v>1493</v>
      </c>
      <c r="D322" s="35" t="s">
        <v>1548</v>
      </c>
      <c r="E322" s="211">
        <f>SUMIF(Row!A:A,A322,Row!C:C)/1000</f>
        <v>0</v>
      </c>
      <c r="F322" s="26" t="s">
        <v>197</v>
      </c>
      <c r="G322" s="26">
        <f>COUNTIF($A322:$A$2000,A322)</f>
        <v>1</v>
      </c>
      <c r="H322" s="26">
        <f>COUNTIF(Row!A:A,A322)</f>
        <v>0</v>
      </c>
    </row>
    <row r="323" spans="1:8" x14ac:dyDescent="0.25">
      <c r="A323">
        <v>28700</v>
      </c>
      <c r="B323" t="s">
        <v>214</v>
      </c>
      <c r="C323" s="26" t="s">
        <v>1493</v>
      </c>
      <c r="D323" s="35" t="s">
        <v>1548</v>
      </c>
      <c r="E323" s="211">
        <f>SUMIF(Row!A:A,A323,Row!C:C)/1000</f>
        <v>-60.4953</v>
      </c>
      <c r="F323" s="26" t="s">
        <v>197</v>
      </c>
      <c r="G323" s="26">
        <f>COUNTIF($A323:$A$2000,A323)</f>
        <v>1</v>
      </c>
      <c r="H323" s="26">
        <f>COUNTIF(Row!A:A,A323)</f>
        <v>1</v>
      </c>
    </row>
    <row r="324" spans="1:8" x14ac:dyDescent="0.25">
      <c r="A324" s="25">
        <v>28999</v>
      </c>
      <c r="B324" s="26" t="s">
        <v>151</v>
      </c>
      <c r="C324" s="26" t="s">
        <v>1493</v>
      </c>
      <c r="D324" s="35" t="s">
        <v>1548</v>
      </c>
      <c r="E324" s="211">
        <f>SUMIF(Row!A:A,A324,Row!C:C)/1000</f>
        <v>0</v>
      </c>
      <c r="F324" s="26" t="s">
        <v>197</v>
      </c>
      <c r="G324" s="26">
        <f>COUNTIF($A324:$A$2000,A324)</f>
        <v>1</v>
      </c>
      <c r="H324" s="26">
        <f>COUNTIF(Row!A:A,A324)</f>
        <v>0</v>
      </c>
    </row>
    <row r="325" spans="1:8" x14ac:dyDescent="0.25">
      <c r="A325" s="25">
        <v>29050</v>
      </c>
      <c r="B325" s="26" t="s">
        <v>152</v>
      </c>
      <c r="C325" s="26" t="s">
        <v>1304</v>
      </c>
      <c r="D325" s="35" t="s">
        <v>1547</v>
      </c>
      <c r="E325" s="211">
        <f>SUMIF(Row!A:A,A325,Row!C:C)/1000</f>
        <v>0</v>
      </c>
      <c r="F325" s="26" t="s">
        <v>197</v>
      </c>
      <c r="G325" s="26">
        <f>COUNTIF($A325:$A$2000,A325)</f>
        <v>1</v>
      </c>
      <c r="H325" s="26">
        <f>COUNTIF(Row!A:A,A325)</f>
        <v>0</v>
      </c>
    </row>
    <row r="326" spans="1:8" x14ac:dyDescent="0.25">
      <c r="A326" s="25">
        <v>30000</v>
      </c>
      <c r="B326" s="1" t="s">
        <v>1117</v>
      </c>
      <c r="C326" s="26" t="s">
        <v>1506</v>
      </c>
      <c r="D326" s="35" t="s">
        <v>1440</v>
      </c>
      <c r="E326" s="211">
        <f>SUMIF(Row!A:A,A326,Row!C:C)/1000</f>
        <v>194.40635999999998</v>
      </c>
      <c r="F326" s="26" t="s">
        <v>1458</v>
      </c>
      <c r="G326" s="26">
        <f>COUNTIF($A326:$A$2000,A326)</f>
        <v>1</v>
      </c>
      <c r="H326" s="26">
        <f>COUNTIF(Row!A:A,A326)</f>
        <v>1</v>
      </c>
    </row>
    <row r="327" spans="1:8" x14ac:dyDescent="0.25">
      <c r="A327" s="25">
        <v>30005</v>
      </c>
      <c r="B327" s="27" t="s">
        <v>221</v>
      </c>
      <c r="C327" s="26" t="s">
        <v>1506</v>
      </c>
      <c r="D327" s="33" t="s">
        <v>1440</v>
      </c>
      <c r="E327" s="211">
        <f>SUMIF(Row!A:A,A327,Row!C:C)/1000</f>
        <v>0.48808999999999997</v>
      </c>
      <c r="F327" s="26" t="s">
        <v>1458</v>
      </c>
      <c r="G327" s="26">
        <f>COUNTIF($A327:$A$2000,A327)</f>
        <v>1</v>
      </c>
      <c r="H327" s="26">
        <f>COUNTIF(Row!A:A,A327)</f>
        <v>1</v>
      </c>
    </row>
    <row r="328" spans="1:8" x14ac:dyDescent="0.25">
      <c r="A328" s="25">
        <v>30100</v>
      </c>
      <c r="B328" s="27" t="s">
        <v>222</v>
      </c>
      <c r="C328" s="26" t="s">
        <v>296</v>
      </c>
      <c r="D328" s="26" t="s">
        <v>1408</v>
      </c>
      <c r="E328" s="211">
        <f>SUMIF(Row!A:A,A328,Row!C:C)/1000</f>
        <v>6.0000000000000001E-3</v>
      </c>
      <c r="F328" s="26" t="s">
        <v>1458</v>
      </c>
      <c r="G328" s="26">
        <f>COUNTIF($A328:$A$2000,A328)</f>
        <v>1</v>
      </c>
      <c r="H328" s="26">
        <f>COUNTIF(Row!A:A,A328)</f>
        <v>1</v>
      </c>
    </row>
    <row r="329" spans="1:8" x14ac:dyDescent="0.25">
      <c r="A329" s="25">
        <v>30110</v>
      </c>
      <c r="B329" s="27" t="s">
        <v>223</v>
      </c>
      <c r="C329" s="26" t="s">
        <v>1300</v>
      </c>
      <c r="D329" s="33" t="s">
        <v>1399</v>
      </c>
      <c r="E329" s="211">
        <f>SUMIF(Row!A:A,A329,Row!C:C)/1000</f>
        <v>0.83717999999999992</v>
      </c>
      <c r="F329" s="26" t="s">
        <v>1458</v>
      </c>
      <c r="G329" s="26">
        <f>COUNTIF($A329:$A$2000,A329)</f>
        <v>1</v>
      </c>
      <c r="H329" s="26">
        <f>COUNTIF(Row!A:A,A329)</f>
        <v>1</v>
      </c>
    </row>
    <row r="330" spans="1:8" x14ac:dyDescent="0.25">
      <c r="A330" s="25">
        <v>30115</v>
      </c>
      <c r="B330" s="27" t="s">
        <v>224</v>
      </c>
      <c r="C330" s="26" t="s">
        <v>296</v>
      </c>
      <c r="D330" s="33" t="s">
        <v>1408</v>
      </c>
      <c r="E330" s="211">
        <f>SUMIF(Row!A:A,A330,Row!C:C)/1000</f>
        <v>0.16602</v>
      </c>
      <c r="F330" s="26" t="s">
        <v>1458</v>
      </c>
      <c r="G330" s="26">
        <f>COUNTIF($A330:$A$2000,A330)</f>
        <v>1</v>
      </c>
      <c r="H330" s="26">
        <f>COUNTIF(Row!A:A,A330)</f>
        <v>1</v>
      </c>
    </row>
    <row r="331" spans="1:8" x14ac:dyDescent="0.25">
      <c r="A331" s="25">
        <v>30130</v>
      </c>
      <c r="B331" s="27" t="s">
        <v>225</v>
      </c>
      <c r="C331" s="26" t="s">
        <v>291</v>
      </c>
      <c r="D331" s="33" t="s">
        <v>1411</v>
      </c>
      <c r="E331" s="211">
        <f>SUMIF(Row!A:A,A331,Row!C:C)/1000</f>
        <v>0</v>
      </c>
      <c r="F331" s="26" t="s">
        <v>1458</v>
      </c>
      <c r="G331" s="26">
        <f>COUNTIF($A331:$A$2000,A331)</f>
        <v>1</v>
      </c>
      <c r="H331" s="26">
        <f>COUNTIF(Row!A:A,A331)</f>
        <v>0</v>
      </c>
    </row>
    <row r="332" spans="1:8" x14ac:dyDescent="0.25">
      <c r="A332" s="25">
        <v>30200</v>
      </c>
      <c r="B332" s="27" t="s">
        <v>226</v>
      </c>
      <c r="C332" s="26" t="s">
        <v>1507</v>
      </c>
      <c r="D332" s="33" t="s">
        <v>1379</v>
      </c>
      <c r="E332" s="211">
        <f>SUMIF(Row!A:A,A332,Row!C:C)/1000</f>
        <v>810.37714000000005</v>
      </c>
      <c r="F332" s="26" t="s">
        <v>1458</v>
      </c>
      <c r="G332" s="26">
        <f>COUNTIF($A332:$A$2000,A332)</f>
        <v>1</v>
      </c>
      <c r="H332" s="26">
        <f>COUNTIF(Row!A:A,A332)</f>
        <v>1</v>
      </c>
    </row>
    <row r="333" spans="1:8" x14ac:dyDescent="0.25">
      <c r="A333" s="25">
        <v>30210</v>
      </c>
      <c r="B333" s="27" t="s">
        <v>227</v>
      </c>
      <c r="C333" s="26" t="s">
        <v>1508</v>
      </c>
      <c r="D333" s="33" t="s">
        <v>1378</v>
      </c>
      <c r="E333" s="211">
        <f>SUMIF(Row!A:A,A333,Row!C:C)/1000</f>
        <v>13</v>
      </c>
      <c r="F333" s="26" t="s">
        <v>1458</v>
      </c>
      <c r="G333" s="26">
        <f>COUNTIF($A333:$A$2000,A333)</f>
        <v>1</v>
      </c>
      <c r="H333" s="26">
        <f>COUNTIF(Row!A:A,A333)</f>
        <v>1</v>
      </c>
    </row>
    <row r="334" spans="1:8" x14ac:dyDescent="0.25">
      <c r="A334" s="25">
        <v>30220</v>
      </c>
      <c r="B334" s="27" t="s">
        <v>1018</v>
      </c>
      <c r="C334" s="26" t="s">
        <v>1509</v>
      </c>
      <c r="D334" s="26" t="s">
        <v>1273</v>
      </c>
      <c r="E334" s="211">
        <f>SUMIF(Row!A:A,A334,Row!C:C)/1000</f>
        <v>10.143000000000001</v>
      </c>
      <c r="F334" s="26" t="s">
        <v>1458</v>
      </c>
      <c r="G334" s="26">
        <f>COUNTIF($A334:$A$2000,A334)</f>
        <v>1</v>
      </c>
      <c r="H334" s="26">
        <f>COUNTIF(Row!A:A,A334)</f>
        <v>1</v>
      </c>
    </row>
    <row r="335" spans="1:8" x14ac:dyDescent="0.25">
      <c r="A335" s="25">
        <v>30230</v>
      </c>
      <c r="B335" s="27" t="s">
        <v>228</v>
      </c>
      <c r="C335" s="26" t="s">
        <v>1510</v>
      </c>
      <c r="D335" s="33" t="s">
        <v>1451</v>
      </c>
      <c r="E335" s="211">
        <f>SUMIF(Row!A:A,A335,Row!C:C)/1000</f>
        <v>0</v>
      </c>
      <c r="F335" s="26" t="s">
        <v>1458</v>
      </c>
      <c r="G335" s="26">
        <f>COUNTIF($A335:$A$2000,A335)</f>
        <v>1</v>
      </c>
      <c r="H335" s="26">
        <f>COUNTIF(Row!A:A,A335)</f>
        <v>0</v>
      </c>
    </row>
    <row r="336" spans="1:8" x14ac:dyDescent="0.25">
      <c r="A336" s="25">
        <v>30240</v>
      </c>
      <c r="B336" s="27" t="s">
        <v>229</v>
      </c>
      <c r="C336" s="26" t="s">
        <v>1511</v>
      </c>
      <c r="D336" s="33" t="s">
        <v>1448</v>
      </c>
      <c r="E336" s="211">
        <f>SUMIF(Row!A:A,A336,Row!C:C)/1000</f>
        <v>0</v>
      </c>
      <c r="F336" s="26" t="s">
        <v>1458</v>
      </c>
      <c r="G336" s="26">
        <f>COUNTIF($A336:$A$2000,A336)</f>
        <v>1</v>
      </c>
      <c r="H336" s="26">
        <f>COUNTIF(Row!A:A,A336)</f>
        <v>1</v>
      </c>
    </row>
    <row r="337" spans="1:8" x14ac:dyDescent="0.25">
      <c r="A337" s="25">
        <v>30250</v>
      </c>
      <c r="B337" s="27" t="s">
        <v>230</v>
      </c>
      <c r="C337" s="26" t="s">
        <v>1511</v>
      </c>
      <c r="D337" s="33" t="s">
        <v>1448</v>
      </c>
      <c r="E337" s="211">
        <f>SUMIF(Row!A:A,A337,Row!C:C)/1000</f>
        <v>4.9541599999999999</v>
      </c>
      <c r="F337" s="26" t="s">
        <v>1458</v>
      </c>
      <c r="G337" s="26">
        <f>COUNTIF($A337:$A$2000,A337)</f>
        <v>1</v>
      </c>
      <c r="H337" s="26">
        <f>COUNTIF(Row!A:A,A337)</f>
        <v>1</v>
      </c>
    </row>
    <row r="338" spans="1:8" x14ac:dyDescent="0.25">
      <c r="A338" s="25">
        <v>30260</v>
      </c>
      <c r="B338" s="27" t="s">
        <v>231</v>
      </c>
      <c r="C338" s="26" t="s">
        <v>1512</v>
      </c>
      <c r="D338" s="33" t="s">
        <v>1436</v>
      </c>
      <c r="E338" s="211">
        <f>SUMIF(Row!A:A,A338,Row!C:C)/1000</f>
        <v>391.00448</v>
      </c>
      <c r="F338" s="26" t="s">
        <v>1458</v>
      </c>
      <c r="G338" s="26">
        <f>COUNTIF($A338:$A$2000,A338)</f>
        <v>1</v>
      </c>
      <c r="H338" s="26">
        <f>COUNTIF(Row!A:A,A338)</f>
        <v>1</v>
      </c>
    </row>
    <row r="339" spans="1:8" x14ac:dyDescent="0.25">
      <c r="A339">
        <v>30270</v>
      </c>
      <c r="B339" t="s">
        <v>850</v>
      </c>
      <c r="C339" s="26" t="s">
        <v>1509</v>
      </c>
      <c r="D339" s="33" t="s">
        <v>1273</v>
      </c>
      <c r="E339" s="211">
        <f>SUMIF(Row!A:A,A339,Row!C:C)/1000</f>
        <v>14.074440000000001</v>
      </c>
      <c r="F339" s="26" t="s">
        <v>1458</v>
      </c>
      <c r="G339" s="26">
        <f>COUNTIF($A339:$A$2000,A339)</f>
        <v>1</v>
      </c>
      <c r="H339" s="26">
        <f>COUNTIF(Row!A:A,A339)</f>
        <v>1</v>
      </c>
    </row>
    <row r="340" spans="1:8" x14ac:dyDescent="0.25">
      <c r="A340" s="25">
        <v>30300</v>
      </c>
      <c r="B340" s="27" t="s">
        <v>232</v>
      </c>
      <c r="C340" s="26" t="s">
        <v>772</v>
      </c>
      <c r="D340" s="33" t="s">
        <v>1522</v>
      </c>
      <c r="E340" s="211">
        <f>SUMIF(Row!A:A,A340,Row!C:C)/1000</f>
        <v>91.51446</v>
      </c>
      <c r="F340" s="26" t="s">
        <v>1458</v>
      </c>
      <c r="G340" s="26">
        <f>COUNTIF($A340:$A$2000,A340)</f>
        <v>1</v>
      </c>
      <c r="H340" s="26">
        <f>COUNTIF(Row!A:A,A340)</f>
        <v>1</v>
      </c>
    </row>
    <row r="341" spans="1:8" x14ac:dyDescent="0.25">
      <c r="A341" s="25">
        <v>30310</v>
      </c>
      <c r="B341" s="27" t="s">
        <v>233</v>
      </c>
      <c r="C341" s="26" t="s">
        <v>772</v>
      </c>
      <c r="D341" s="33" t="s">
        <v>1522</v>
      </c>
      <c r="E341" s="211">
        <f>SUMIF(Row!A:A,A341,Row!C:C)/1000</f>
        <v>0</v>
      </c>
      <c r="F341" s="26" t="s">
        <v>1458</v>
      </c>
      <c r="G341" s="26">
        <f>COUNTIF($A341:$A$2000,A341)</f>
        <v>1</v>
      </c>
      <c r="H341" s="26">
        <f>COUNTIF(Row!A:A,A341)</f>
        <v>0</v>
      </c>
    </row>
    <row r="342" spans="1:8" x14ac:dyDescent="0.25">
      <c r="A342" s="25">
        <v>30400</v>
      </c>
      <c r="B342" s="27" t="s">
        <v>234</v>
      </c>
      <c r="C342" s="26" t="s">
        <v>1506</v>
      </c>
      <c r="D342" s="33" t="s">
        <v>1440</v>
      </c>
      <c r="E342" s="211">
        <f>SUMIF(Row!A:A,A342,Row!C:C)/1000</f>
        <v>0</v>
      </c>
      <c r="F342" s="26" t="s">
        <v>1458</v>
      </c>
      <c r="G342" s="26">
        <f>COUNTIF($A342:$A$2000,A342)</f>
        <v>1</v>
      </c>
      <c r="H342" s="26">
        <f>COUNTIF(Row!A:A,A342)</f>
        <v>0</v>
      </c>
    </row>
    <row r="343" spans="1:8" x14ac:dyDescent="0.25">
      <c r="A343" s="25">
        <v>30998</v>
      </c>
      <c r="B343" s="27" t="s">
        <v>235</v>
      </c>
      <c r="C343" s="26" t="s">
        <v>1506</v>
      </c>
      <c r="D343" s="33" t="s">
        <v>1440</v>
      </c>
      <c r="E343" s="211">
        <f>SUMIF(Row!A:A,A343,Row!C:C)/1000</f>
        <v>0</v>
      </c>
      <c r="F343" s="26" t="s">
        <v>1458</v>
      </c>
      <c r="G343" s="26">
        <f>COUNTIF($A343:$A$2000,A343)</f>
        <v>1</v>
      </c>
      <c r="H343" s="26">
        <f>COUNTIF(Row!A:A,A343)</f>
        <v>1</v>
      </c>
    </row>
    <row r="344" spans="1:8" x14ac:dyDescent="0.25">
      <c r="A344" s="25">
        <v>30999</v>
      </c>
      <c r="B344" s="1" t="s">
        <v>1122</v>
      </c>
      <c r="C344" s="26" t="s">
        <v>1506</v>
      </c>
      <c r="D344" s="35" t="s">
        <v>1440</v>
      </c>
      <c r="E344" s="211">
        <f>SUMIF(Row!A:A,A344,Row!C:C)/1000</f>
        <v>-68.233500000000006</v>
      </c>
      <c r="F344" s="26" t="s">
        <v>1458</v>
      </c>
      <c r="G344" s="26">
        <f>COUNTIF($A344:$A$2000,A344)</f>
        <v>1</v>
      </c>
      <c r="H344" s="26">
        <f>COUNTIF(Row!A:A,A344)</f>
        <v>1</v>
      </c>
    </row>
    <row r="345" spans="1:8" x14ac:dyDescent="0.25">
      <c r="A345" s="25">
        <v>31000</v>
      </c>
      <c r="B345" s="27" t="s">
        <v>236</v>
      </c>
      <c r="C345" s="26" t="s">
        <v>291</v>
      </c>
      <c r="D345" s="33" t="s">
        <v>1411</v>
      </c>
      <c r="E345" s="211">
        <f>SUMIF(Row!A:A,A345,Row!C:C)/1000</f>
        <v>0</v>
      </c>
      <c r="F345" s="26" t="s">
        <v>1458</v>
      </c>
      <c r="G345" s="26">
        <f>COUNTIF($A345:$A$2000,A345)</f>
        <v>1</v>
      </c>
      <c r="H345" s="26">
        <f>COUNTIF(Row!A:A,A345)</f>
        <v>0</v>
      </c>
    </row>
    <row r="346" spans="1:8" x14ac:dyDescent="0.25">
      <c r="A346" s="25">
        <v>31100</v>
      </c>
      <c r="B346" s="27" t="s">
        <v>237</v>
      </c>
      <c r="C346" s="26" t="s">
        <v>785</v>
      </c>
      <c r="D346" s="33" t="s">
        <v>1394</v>
      </c>
      <c r="E346" s="211">
        <f>SUMIF(Row!A:A,A346,Row!C:C)/1000</f>
        <v>19.922909999999998</v>
      </c>
      <c r="F346" s="26" t="s">
        <v>1458</v>
      </c>
      <c r="G346" s="26">
        <f>COUNTIF($A346:$A$2000,A346)</f>
        <v>1</v>
      </c>
      <c r="H346" s="26">
        <f>COUNTIF(Row!A:A,A346)</f>
        <v>1</v>
      </c>
    </row>
    <row r="347" spans="1:8" x14ac:dyDescent="0.25">
      <c r="A347" s="25">
        <v>31110</v>
      </c>
      <c r="B347" s="27" t="s">
        <v>238</v>
      </c>
      <c r="C347" s="26" t="s">
        <v>789</v>
      </c>
      <c r="D347" s="33" t="s">
        <v>185</v>
      </c>
      <c r="E347" s="211">
        <f>SUMIF(Row!A:A,A347,Row!C:C)/1000</f>
        <v>0</v>
      </c>
      <c r="F347" s="26" t="s">
        <v>1458</v>
      </c>
      <c r="G347" s="26">
        <f>COUNTIF($A347:$A$2000,A347)</f>
        <v>1</v>
      </c>
      <c r="H347" s="26">
        <f>COUNTIF(Row!A:A,A347)</f>
        <v>0</v>
      </c>
    </row>
    <row r="348" spans="1:8" x14ac:dyDescent="0.25">
      <c r="A348" s="25">
        <v>31112</v>
      </c>
      <c r="B348" s="27" t="s">
        <v>239</v>
      </c>
      <c r="C348" s="26" t="s">
        <v>782</v>
      </c>
      <c r="D348" s="33" t="s">
        <v>740</v>
      </c>
      <c r="E348" s="211">
        <f>SUMIF(Row!A:A,A348,Row!C:C)/1000</f>
        <v>0</v>
      </c>
      <c r="F348" s="26" t="s">
        <v>1458</v>
      </c>
      <c r="G348" s="26">
        <f>COUNTIF($A348:$A$2000,A348)</f>
        <v>1</v>
      </c>
      <c r="H348" s="26">
        <f>COUNTIF(Row!A:A,A348)</f>
        <v>1</v>
      </c>
    </row>
    <row r="349" spans="1:8" x14ac:dyDescent="0.25">
      <c r="A349" s="25">
        <v>31115</v>
      </c>
      <c r="B349" s="27" t="s">
        <v>240</v>
      </c>
      <c r="C349" s="26" t="s">
        <v>293</v>
      </c>
      <c r="D349" s="26" t="s">
        <v>1403</v>
      </c>
      <c r="E349" s="211">
        <f>SUMIF(Row!A:A,A349,Row!C:C)/1000</f>
        <v>0</v>
      </c>
      <c r="F349" s="26" t="s">
        <v>1458</v>
      </c>
      <c r="G349" s="26">
        <f>COUNTIF($A349:$A$2000,A349)</f>
        <v>1</v>
      </c>
      <c r="H349" s="26">
        <f>COUNTIF(Row!A:A,A349)</f>
        <v>1</v>
      </c>
    </row>
    <row r="350" spans="1:8" x14ac:dyDescent="0.25">
      <c r="A350" s="25">
        <v>31120</v>
      </c>
      <c r="B350" s="27" t="s">
        <v>241</v>
      </c>
      <c r="C350" s="26" t="s">
        <v>797</v>
      </c>
      <c r="D350" s="33" t="s">
        <v>1400</v>
      </c>
      <c r="E350" s="211">
        <f>SUMIF(Row!A:A,A350,Row!C:C)/1000</f>
        <v>0</v>
      </c>
      <c r="F350" s="26" t="s">
        <v>1458</v>
      </c>
      <c r="G350" s="26">
        <f>COUNTIF($A350:$A$2000,A350)</f>
        <v>1</v>
      </c>
      <c r="H350" s="26">
        <f>COUNTIF(Row!A:A,A350)</f>
        <v>1</v>
      </c>
    </row>
    <row r="351" spans="1:8" x14ac:dyDescent="0.25">
      <c r="A351" s="25">
        <v>31121</v>
      </c>
      <c r="B351" s="27" t="s">
        <v>242</v>
      </c>
      <c r="C351" s="26" t="s">
        <v>293</v>
      </c>
      <c r="D351" s="33" t="s">
        <v>1403</v>
      </c>
      <c r="E351" s="211">
        <f>SUMIF(Row!A:A,A351,Row!C:C)/1000</f>
        <v>0</v>
      </c>
      <c r="F351" s="26" t="s">
        <v>1458</v>
      </c>
      <c r="G351" s="26">
        <f>COUNTIF($A351:$A$2000,A351)</f>
        <v>1</v>
      </c>
      <c r="H351" s="26">
        <f>COUNTIF(Row!A:A,A351)</f>
        <v>1</v>
      </c>
    </row>
    <row r="352" spans="1:8" x14ac:dyDescent="0.25">
      <c r="A352" s="25">
        <v>31122</v>
      </c>
      <c r="B352" s="27" t="s">
        <v>243</v>
      </c>
      <c r="C352" s="26" t="s">
        <v>294</v>
      </c>
      <c r="D352" s="26" t="s">
        <v>1401</v>
      </c>
      <c r="E352" s="211">
        <f>SUMIF(Row!A:A,A352,Row!C:C)/1000</f>
        <v>1.31697</v>
      </c>
      <c r="F352" s="26" t="s">
        <v>1458</v>
      </c>
      <c r="G352" s="26">
        <f>COUNTIF($A352:$A$2000,A352)</f>
        <v>1</v>
      </c>
      <c r="H352" s="26">
        <f>COUNTIF(Row!A:A,A352)</f>
        <v>1</v>
      </c>
    </row>
    <row r="353" spans="1:8" x14ac:dyDescent="0.25">
      <c r="A353" s="25">
        <v>31123</v>
      </c>
      <c r="B353" s="27" t="s">
        <v>244</v>
      </c>
      <c r="C353" s="26" t="s">
        <v>786</v>
      </c>
      <c r="D353" s="26" t="s">
        <v>295</v>
      </c>
      <c r="E353" s="211">
        <f>SUMIF(Row!A:A,A353,Row!C:C)/1000</f>
        <v>4</v>
      </c>
      <c r="F353" s="26" t="s">
        <v>1458</v>
      </c>
      <c r="G353" s="26">
        <f>COUNTIF($A353:$A$2000,A353)</f>
        <v>1</v>
      </c>
      <c r="H353" s="26">
        <f>COUNTIF(Row!A:A,A353)</f>
        <v>1</v>
      </c>
    </row>
    <row r="354" spans="1:8" x14ac:dyDescent="0.25">
      <c r="A354" s="25">
        <v>31124</v>
      </c>
      <c r="B354" s="27" t="s">
        <v>245</v>
      </c>
      <c r="C354" s="26" t="s">
        <v>810</v>
      </c>
      <c r="D354" s="33" t="s">
        <v>1416</v>
      </c>
      <c r="E354" s="211">
        <f>SUMIF(Row!A:A,A354,Row!C:C)/1000</f>
        <v>0</v>
      </c>
      <c r="F354" s="26" t="s">
        <v>1458</v>
      </c>
      <c r="G354" s="26">
        <f>COUNTIF($A354:$A$2000,A354)</f>
        <v>1</v>
      </c>
      <c r="H354" s="26">
        <f>COUNTIF(Row!A:A,A354)</f>
        <v>1</v>
      </c>
    </row>
    <row r="355" spans="1:8" x14ac:dyDescent="0.25">
      <c r="A355" s="25">
        <v>31125</v>
      </c>
      <c r="B355" s="27" t="s">
        <v>246</v>
      </c>
      <c r="C355" s="26" t="s">
        <v>785</v>
      </c>
      <c r="D355" s="33" t="s">
        <v>1394</v>
      </c>
      <c r="E355" s="211">
        <f>SUMIF(Row!A:A,A355,Row!C:C)/1000</f>
        <v>0</v>
      </c>
      <c r="F355" s="26" t="s">
        <v>1458</v>
      </c>
      <c r="G355" s="26">
        <f>COUNTIF($A355:$A$2000,A355)</f>
        <v>1</v>
      </c>
      <c r="H355" s="26">
        <f>COUNTIF(Row!A:A,A355)</f>
        <v>0</v>
      </c>
    </row>
    <row r="356" spans="1:8" x14ac:dyDescent="0.25">
      <c r="A356" s="25">
        <v>31126</v>
      </c>
      <c r="B356" s="27" t="s">
        <v>247</v>
      </c>
      <c r="C356" s="26" t="s">
        <v>294</v>
      </c>
      <c r="D356" s="33" t="s">
        <v>1401</v>
      </c>
      <c r="E356" s="211">
        <f>SUMIF(Row!A:A,A356,Row!C:C)/1000</f>
        <v>0</v>
      </c>
      <c r="F356" s="26" t="s">
        <v>1458</v>
      </c>
      <c r="G356" s="26">
        <f>COUNTIF($A356:$A$2000,A356)</f>
        <v>1</v>
      </c>
      <c r="H356" s="26">
        <f>COUNTIF(Row!A:A,A356)</f>
        <v>0</v>
      </c>
    </row>
    <row r="357" spans="1:8" x14ac:dyDescent="0.25">
      <c r="A357" s="25">
        <v>31130</v>
      </c>
      <c r="B357" s="27" t="s">
        <v>248</v>
      </c>
      <c r="C357" s="26" t="s">
        <v>798</v>
      </c>
      <c r="D357" s="33" t="s">
        <v>1402</v>
      </c>
      <c r="E357" s="211">
        <f>SUMIF(Row!A:A,A357,Row!C:C)/1000</f>
        <v>0</v>
      </c>
      <c r="F357" s="26" t="s">
        <v>1458</v>
      </c>
      <c r="G357" s="26">
        <f>COUNTIF($A357:$A$2000,A357)</f>
        <v>1</v>
      </c>
      <c r="H357" s="26">
        <f>COUNTIF(Row!A:A,A357)</f>
        <v>1</v>
      </c>
    </row>
    <row r="358" spans="1:8" x14ac:dyDescent="0.25">
      <c r="A358">
        <v>31135</v>
      </c>
      <c r="B358" t="s">
        <v>579</v>
      </c>
      <c r="C358" s="26" t="s">
        <v>293</v>
      </c>
      <c r="D358" s="15" t="s">
        <v>1344</v>
      </c>
      <c r="E358" s="211">
        <f>SUMIF(Row!A:A,A358,Row!C:C)/1000</f>
        <v>0</v>
      </c>
      <c r="F358" s="26" t="s">
        <v>1458</v>
      </c>
      <c r="G358" s="26">
        <f>COUNTIF($A358:$A$2000,A358)</f>
        <v>1</v>
      </c>
      <c r="H358" s="26">
        <f>COUNTIF(Row!A:A,A358)</f>
        <v>1</v>
      </c>
    </row>
    <row r="359" spans="1:8" x14ac:dyDescent="0.25">
      <c r="A359" s="25">
        <v>31140</v>
      </c>
      <c r="B359" s="27" t="s">
        <v>249</v>
      </c>
      <c r="C359" s="26" t="s">
        <v>289</v>
      </c>
      <c r="D359" s="33" t="s">
        <v>739</v>
      </c>
      <c r="E359" s="211">
        <f>SUMIF(Row!A:A,A359,Row!C:C)/1000</f>
        <v>0</v>
      </c>
      <c r="F359" s="26" t="s">
        <v>1458</v>
      </c>
      <c r="G359" s="26">
        <f>COUNTIF($A359:$A$2000,A359)</f>
        <v>1</v>
      </c>
      <c r="H359" s="26">
        <f>COUNTIF(Row!A:A,A359)</f>
        <v>0</v>
      </c>
    </row>
    <row r="360" spans="1:8" x14ac:dyDescent="0.25">
      <c r="A360" s="25">
        <v>31150</v>
      </c>
      <c r="B360" s="27" t="s">
        <v>250</v>
      </c>
      <c r="C360" s="26" t="s">
        <v>278</v>
      </c>
      <c r="D360" s="33" t="s">
        <v>1417</v>
      </c>
      <c r="E360" s="211">
        <f>SUMIF(Row!A:A,A360,Row!C:C)/1000</f>
        <v>0</v>
      </c>
      <c r="F360" s="26" t="s">
        <v>1458</v>
      </c>
      <c r="G360" s="26">
        <f>COUNTIF($A360:$A$2000,A360)</f>
        <v>1</v>
      </c>
      <c r="H360" s="26">
        <f>COUNTIF(Row!A:A,A360)</f>
        <v>1</v>
      </c>
    </row>
    <row r="361" spans="1:8" x14ac:dyDescent="0.25">
      <c r="A361" s="25">
        <v>31160</v>
      </c>
      <c r="B361" s="27" t="s">
        <v>251</v>
      </c>
      <c r="C361" s="26" t="s">
        <v>812</v>
      </c>
      <c r="D361" s="33" t="s">
        <v>1418</v>
      </c>
      <c r="E361" s="211">
        <f>SUMIF(Row!A:A,A361,Row!C:C)/1000</f>
        <v>0</v>
      </c>
      <c r="F361" s="26" t="s">
        <v>1458</v>
      </c>
      <c r="G361" s="26">
        <f>COUNTIF($A361:$A$2000,A361)</f>
        <v>1</v>
      </c>
      <c r="H361" s="26">
        <f>COUNTIF(Row!A:A,A361)</f>
        <v>0</v>
      </c>
    </row>
    <row r="362" spans="1:8" x14ac:dyDescent="0.25">
      <c r="A362" s="25">
        <v>31200</v>
      </c>
      <c r="B362" s="27" t="s">
        <v>852</v>
      </c>
      <c r="C362" s="26" t="s">
        <v>1527</v>
      </c>
      <c r="D362" s="33" t="s">
        <v>1523</v>
      </c>
      <c r="E362" s="211">
        <f>SUMIF(Row!A:A,A362,Row!C:C)/1000</f>
        <v>6.5481699999999998</v>
      </c>
      <c r="F362" s="26" t="s">
        <v>1458</v>
      </c>
      <c r="G362" s="26">
        <f>COUNTIF($A362:$A$2000,A362)</f>
        <v>1</v>
      </c>
      <c r="H362" s="26">
        <f>COUNTIF(Row!A:A,A362)</f>
        <v>1</v>
      </c>
    </row>
    <row r="363" spans="1:8" x14ac:dyDescent="0.25">
      <c r="A363" s="25">
        <v>31201</v>
      </c>
      <c r="B363" s="27" t="s">
        <v>855</v>
      </c>
      <c r="C363" s="26" t="s">
        <v>1527</v>
      </c>
      <c r="D363" s="33" t="s">
        <v>1523</v>
      </c>
      <c r="E363" s="211">
        <f>SUMIF(Row!A:A,A363,Row!C:C)/1000</f>
        <v>4.1120000000000001</v>
      </c>
      <c r="F363" s="26" t="s">
        <v>1458</v>
      </c>
      <c r="G363" s="26">
        <f>COUNTIF($A363:$A$2000,A363)</f>
        <v>1</v>
      </c>
      <c r="H363" s="26">
        <f>COUNTIF(Row!A:A,A363)</f>
        <v>1</v>
      </c>
    </row>
    <row r="364" spans="1:8" x14ac:dyDescent="0.25">
      <c r="A364" s="25">
        <v>31202</v>
      </c>
      <c r="B364" s="27" t="s">
        <v>252</v>
      </c>
      <c r="C364" s="26" t="s">
        <v>796</v>
      </c>
      <c r="D364" s="33" t="s">
        <v>1398</v>
      </c>
      <c r="E364" s="211">
        <f>SUMIF(Row!A:A,A364,Row!C:C)/1000</f>
        <v>138.28541000000001</v>
      </c>
      <c r="F364" s="26" t="s">
        <v>1458</v>
      </c>
      <c r="G364" s="26">
        <f>COUNTIF($A364:$A$2000,A364)</f>
        <v>1</v>
      </c>
      <c r="H364" s="26">
        <f>COUNTIF(Row!A:A,A364)</f>
        <v>1</v>
      </c>
    </row>
    <row r="365" spans="1:8" x14ac:dyDescent="0.25">
      <c r="A365">
        <v>31205</v>
      </c>
      <c r="B365" t="s">
        <v>1218</v>
      </c>
      <c r="C365" s="26" t="s">
        <v>802</v>
      </c>
      <c r="D365" s="33" t="s">
        <v>1407</v>
      </c>
      <c r="E365" s="211">
        <f>SUMIF(Row!A:A,A365,Row!C:C)/1000</f>
        <v>0.95338000000000001</v>
      </c>
      <c r="F365" s="26" t="s">
        <v>1458</v>
      </c>
      <c r="G365" s="26">
        <f>COUNTIF($A365:$A$2000,A365)</f>
        <v>1</v>
      </c>
      <c r="H365" s="26">
        <f>COUNTIF(Row!A:A,A365)</f>
        <v>1</v>
      </c>
    </row>
    <row r="366" spans="1:8" x14ac:dyDescent="0.25">
      <c r="A366">
        <v>31206</v>
      </c>
      <c r="B366" t="s">
        <v>1219</v>
      </c>
      <c r="C366" s="26" t="s">
        <v>802</v>
      </c>
      <c r="D366" s="33" t="s">
        <v>1407</v>
      </c>
      <c r="E366" s="211">
        <f>SUMIF(Row!A:A,A366,Row!C:C)/1000</f>
        <v>10.04674</v>
      </c>
      <c r="F366" s="26" t="s">
        <v>1458</v>
      </c>
      <c r="G366" s="26">
        <f>COUNTIF($A366:$A$2000,A366)</f>
        <v>1</v>
      </c>
      <c r="H366" s="26">
        <f>COUNTIF(Row!A:A,A366)</f>
        <v>1</v>
      </c>
    </row>
    <row r="367" spans="1:8" x14ac:dyDescent="0.25">
      <c r="A367" s="25">
        <v>31210</v>
      </c>
      <c r="B367" s="27" t="s">
        <v>253</v>
      </c>
      <c r="C367" s="26" t="s">
        <v>796</v>
      </c>
      <c r="D367" s="33" t="s">
        <v>1398</v>
      </c>
      <c r="E367" s="211">
        <f>SUMIF(Row!A:A,A367,Row!C:C)/1000</f>
        <v>136.67042000000001</v>
      </c>
      <c r="F367" s="26" t="s">
        <v>1458</v>
      </c>
      <c r="G367" s="26">
        <f>COUNTIF($A367:$A$2000,A367)</f>
        <v>1</v>
      </c>
      <c r="H367" s="26">
        <f>COUNTIF(Row!A:A,A367)</f>
        <v>1</v>
      </c>
    </row>
    <row r="368" spans="1:8" x14ac:dyDescent="0.25">
      <c r="A368" s="25">
        <v>31220</v>
      </c>
      <c r="B368" s="27" t="s">
        <v>254</v>
      </c>
      <c r="C368" s="26" t="s">
        <v>1527</v>
      </c>
      <c r="D368" s="26" t="s">
        <v>1523</v>
      </c>
      <c r="E368" s="211">
        <f>SUMIF(Row!A:A,A368,Row!C:C)/1000</f>
        <v>0</v>
      </c>
      <c r="F368" s="26" t="s">
        <v>1458</v>
      </c>
      <c r="G368" s="26">
        <f>COUNTIF($A368:$A$2000,A368)</f>
        <v>1</v>
      </c>
      <c r="H368" s="26">
        <f>COUNTIF(Row!A:A,A368)</f>
        <v>0</v>
      </c>
    </row>
    <row r="369" spans="1:8" x14ac:dyDescent="0.25">
      <c r="A369" s="25">
        <v>31230</v>
      </c>
      <c r="B369" s="27" t="s">
        <v>255</v>
      </c>
      <c r="C369" s="26" t="s">
        <v>781</v>
      </c>
      <c r="D369" s="33" t="s">
        <v>738</v>
      </c>
      <c r="E369" s="211">
        <f>SUMIF(Row!A:A,A369,Row!C:C)/1000</f>
        <v>2.1999999999999999E-2</v>
      </c>
      <c r="F369" s="26" t="s">
        <v>1458</v>
      </c>
      <c r="G369" s="26">
        <f>COUNTIF($A369:$A$2000,A369)</f>
        <v>1</v>
      </c>
      <c r="H369" s="26">
        <f>COUNTIF(Row!A:A,A369)</f>
        <v>1</v>
      </c>
    </row>
    <row r="370" spans="1:8" x14ac:dyDescent="0.25">
      <c r="A370" s="25">
        <v>31300</v>
      </c>
      <c r="B370" s="27" t="s">
        <v>256</v>
      </c>
      <c r="C370" s="26" t="s">
        <v>807</v>
      </c>
      <c r="D370" s="33" t="s">
        <v>1414</v>
      </c>
      <c r="E370" s="211">
        <f>SUMIF(Row!A:A,A370,Row!C:C)/1000</f>
        <v>0.20911000000000002</v>
      </c>
      <c r="F370" s="26" t="s">
        <v>1458</v>
      </c>
      <c r="G370" s="26">
        <f>COUNTIF($A370:$A$2000,A370)</f>
        <v>1</v>
      </c>
      <c r="H370" s="26">
        <f>COUNTIF(Row!A:A,A370)</f>
        <v>1</v>
      </c>
    </row>
    <row r="371" spans="1:8" x14ac:dyDescent="0.25">
      <c r="A371" s="25">
        <v>31310</v>
      </c>
      <c r="B371" s="27" t="s">
        <v>257</v>
      </c>
      <c r="C371" s="26" t="s">
        <v>808</v>
      </c>
      <c r="D371" s="33" t="s">
        <v>1415</v>
      </c>
      <c r="E371" s="211">
        <f>SUMIF(Row!A:A,A371,Row!C:C)/1000</f>
        <v>0</v>
      </c>
      <c r="F371" s="26" t="s">
        <v>1458</v>
      </c>
      <c r="G371" s="26">
        <f>COUNTIF($A371:$A$2000,A371)</f>
        <v>1</v>
      </c>
      <c r="H371" s="26">
        <f>COUNTIF(Row!A:A,A371)</f>
        <v>0</v>
      </c>
    </row>
    <row r="372" spans="1:8" x14ac:dyDescent="0.25">
      <c r="A372" s="25">
        <v>31311</v>
      </c>
      <c r="B372" s="27" t="s">
        <v>258</v>
      </c>
      <c r="C372" s="26" t="s">
        <v>808</v>
      </c>
      <c r="D372" s="33" t="s">
        <v>1415</v>
      </c>
      <c r="E372" s="211">
        <f>SUMIF(Row!A:A,A372,Row!C:C)/1000</f>
        <v>6.2799999999999995E-2</v>
      </c>
      <c r="F372" s="26" t="s">
        <v>1458</v>
      </c>
      <c r="G372" s="26">
        <f>COUNTIF($A372:$A$2000,A372)</f>
        <v>1</v>
      </c>
      <c r="H372" s="26">
        <f>COUNTIF(Row!A:A,A372)</f>
        <v>1</v>
      </c>
    </row>
    <row r="373" spans="1:8" x14ac:dyDescent="0.25">
      <c r="A373" s="25">
        <v>31315</v>
      </c>
      <c r="B373" s="27" t="s">
        <v>259</v>
      </c>
      <c r="C373" s="26" t="s">
        <v>799</v>
      </c>
      <c r="D373" s="33" t="s">
        <v>1404</v>
      </c>
      <c r="E373" s="211">
        <f>SUMIF(Row!A:A,A373,Row!C:C)/1000</f>
        <v>7.90984</v>
      </c>
      <c r="F373" s="26" t="s">
        <v>1458</v>
      </c>
      <c r="G373" s="26">
        <f>COUNTIF($A373:$A$2000,A373)</f>
        <v>1</v>
      </c>
      <c r="H373" s="26">
        <f>COUNTIF(Row!A:A,A373)</f>
        <v>1</v>
      </c>
    </row>
    <row r="374" spans="1:8" x14ac:dyDescent="0.25">
      <c r="A374" s="25">
        <v>31320</v>
      </c>
      <c r="B374" s="27" t="s">
        <v>260</v>
      </c>
      <c r="C374" s="26" t="s">
        <v>288</v>
      </c>
      <c r="D374" s="33" t="s">
        <v>1405</v>
      </c>
      <c r="E374" s="211">
        <f>SUMIF(Row!A:A,A374,Row!C:C)/1000</f>
        <v>1.6938599999999999</v>
      </c>
      <c r="F374" s="26" t="s">
        <v>1458</v>
      </c>
      <c r="G374" s="26">
        <f>COUNTIF($A374:$A$2000,A374)</f>
        <v>1</v>
      </c>
      <c r="H374" s="26">
        <f>COUNTIF(Row!A:A,A374)</f>
        <v>1</v>
      </c>
    </row>
    <row r="375" spans="1:8" x14ac:dyDescent="0.25">
      <c r="A375" s="25">
        <v>31330</v>
      </c>
      <c r="B375" s="27" t="s">
        <v>261</v>
      </c>
      <c r="C375" s="26" t="s">
        <v>292</v>
      </c>
      <c r="D375" s="33" t="s">
        <v>1412</v>
      </c>
      <c r="E375" s="211">
        <f>SUMIF(Row!A:A,A375,Row!C:C)/1000</f>
        <v>5.339E-2</v>
      </c>
      <c r="F375" s="26" t="s">
        <v>1458</v>
      </c>
      <c r="G375" s="26">
        <f>COUNTIF($A375:$A$2000,A375)</f>
        <v>1</v>
      </c>
      <c r="H375" s="26">
        <f>COUNTIF(Row!A:A,A375)</f>
        <v>1</v>
      </c>
    </row>
    <row r="376" spans="1:8" x14ac:dyDescent="0.25">
      <c r="A376" s="25">
        <v>31340</v>
      </c>
      <c r="B376" s="27" t="s">
        <v>262</v>
      </c>
      <c r="C376" s="26" t="s">
        <v>292</v>
      </c>
      <c r="D376" s="33" t="s">
        <v>1412</v>
      </c>
      <c r="E376" s="211">
        <f>SUMIF(Row!A:A,A376,Row!C:C)/1000</f>
        <v>0</v>
      </c>
      <c r="F376" s="26" t="s">
        <v>1458</v>
      </c>
      <c r="G376" s="26">
        <f>COUNTIF($A376:$A$2000,A376)</f>
        <v>1</v>
      </c>
      <c r="H376" s="26">
        <f>COUNTIF(Row!A:A,A376)</f>
        <v>0</v>
      </c>
    </row>
    <row r="377" spans="1:8" x14ac:dyDescent="0.25">
      <c r="A377" s="25">
        <v>31350</v>
      </c>
      <c r="B377" s="27" t="s">
        <v>263</v>
      </c>
      <c r="C377" s="26" t="s">
        <v>291</v>
      </c>
      <c r="D377" s="33" t="s">
        <v>1411</v>
      </c>
      <c r="E377" s="211">
        <f>SUMIF(Row!A:A,A377,Row!C:C)/1000</f>
        <v>0</v>
      </c>
      <c r="F377" s="26" t="s">
        <v>1458</v>
      </c>
      <c r="G377" s="26">
        <f>COUNTIF($A377:$A$2000,A377)</f>
        <v>1</v>
      </c>
      <c r="H377" s="26">
        <f>COUNTIF(Row!A:A,A377)</f>
        <v>1</v>
      </c>
    </row>
    <row r="378" spans="1:8" x14ac:dyDescent="0.25">
      <c r="A378" s="25">
        <v>31400</v>
      </c>
      <c r="B378" s="27" t="s">
        <v>264</v>
      </c>
      <c r="C378" s="26" t="s">
        <v>799</v>
      </c>
      <c r="D378" s="33" t="s">
        <v>1404</v>
      </c>
      <c r="E378" s="211">
        <f>SUMIF(Row!A:A,A378,Row!C:C)/1000</f>
        <v>9.6184699999999985</v>
      </c>
      <c r="F378" s="26" t="s">
        <v>1458</v>
      </c>
      <c r="G378" s="26">
        <f>COUNTIF($A378:$A$2000,A378)</f>
        <v>1</v>
      </c>
      <c r="H378" s="26">
        <f>COUNTIF(Row!A:A,A378)</f>
        <v>1</v>
      </c>
    </row>
    <row r="379" spans="1:8" x14ac:dyDescent="0.25">
      <c r="A379" s="25">
        <v>31401</v>
      </c>
      <c r="B379" s="27" t="s">
        <v>265</v>
      </c>
      <c r="C379" s="26" t="s">
        <v>799</v>
      </c>
      <c r="D379" s="33" t="s">
        <v>1404</v>
      </c>
      <c r="E379" s="211">
        <f>SUMIF(Row!A:A,A379,Row!C:C)/1000</f>
        <v>69.299410000000009</v>
      </c>
      <c r="F379" s="26" t="s">
        <v>1458</v>
      </c>
      <c r="G379" s="26">
        <f>COUNTIF($A379:$A$2000,A379)</f>
        <v>1</v>
      </c>
      <c r="H379" s="26">
        <f>COUNTIF(Row!A:A,A379)</f>
        <v>1</v>
      </c>
    </row>
    <row r="380" spans="1:8" x14ac:dyDescent="0.25">
      <c r="A380" s="25">
        <v>31402</v>
      </c>
      <c r="B380" s="27" t="s">
        <v>266</v>
      </c>
      <c r="C380" s="26" t="s">
        <v>799</v>
      </c>
      <c r="D380" s="33" t="s">
        <v>1404</v>
      </c>
      <c r="E380" s="211">
        <f>SUMIF(Row!A:A,A380,Row!C:C)/1000</f>
        <v>4</v>
      </c>
      <c r="F380" s="26" t="s">
        <v>1458</v>
      </c>
      <c r="G380" s="26">
        <f>COUNTIF($A380:$A$2000,A380)</f>
        <v>1</v>
      </c>
      <c r="H380" s="26">
        <f>COUNTIF(Row!A:A,A380)</f>
        <v>1</v>
      </c>
    </row>
    <row r="381" spans="1:8" x14ac:dyDescent="0.25">
      <c r="A381" s="25">
        <v>31403</v>
      </c>
      <c r="B381" s="27" t="s">
        <v>861</v>
      </c>
      <c r="C381" s="26" t="s">
        <v>799</v>
      </c>
      <c r="D381" s="33" t="s">
        <v>1404</v>
      </c>
      <c r="E381" s="211">
        <f>SUMIF(Row!A:A,A381,Row!C:C)/1000</f>
        <v>50.979570000000002</v>
      </c>
      <c r="F381" s="26" t="s">
        <v>1458</v>
      </c>
      <c r="G381" s="26">
        <f>COUNTIF($A381:$A$2000,A381)</f>
        <v>1</v>
      </c>
      <c r="H381" s="26">
        <f>COUNTIF(Row!A:A,A381)</f>
        <v>1</v>
      </c>
    </row>
    <row r="382" spans="1:8" x14ac:dyDescent="0.25">
      <c r="A382" s="25">
        <v>31404</v>
      </c>
      <c r="B382" s="27" t="s">
        <v>267</v>
      </c>
      <c r="C382" s="26" t="s">
        <v>799</v>
      </c>
      <c r="D382" s="33" t="s">
        <v>1404</v>
      </c>
      <c r="E382" s="211">
        <f>SUMIF(Row!A:A,A382,Row!C:C)/1000</f>
        <v>0</v>
      </c>
      <c r="F382" s="26" t="s">
        <v>1458</v>
      </c>
      <c r="G382" s="26">
        <f>COUNTIF($A382:$A$2000,A382)</f>
        <v>1</v>
      </c>
      <c r="H382" s="26">
        <f>COUNTIF(Row!A:A,A382)</f>
        <v>0</v>
      </c>
    </row>
    <row r="383" spans="1:8" x14ac:dyDescent="0.25">
      <c r="A383" s="25">
        <v>31500</v>
      </c>
      <c r="B383" s="27" t="s">
        <v>268</v>
      </c>
      <c r="C383" s="26" t="s">
        <v>812</v>
      </c>
      <c r="D383" s="33" t="s">
        <v>1418</v>
      </c>
      <c r="E383" s="211">
        <f>SUMIF(Row!A:A,A383,Row!C:C)/1000</f>
        <v>1.0197000000000001</v>
      </c>
      <c r="F383" s="26" t="s">
        <v>1458</v>
      </c>
      <c r="G383" s="26">
        <f>COUNTIF($A383:$A$2000,A383)</f>
        <v>1</v>
      </c>
      <c r="H383" s="26">
        <f>COUNTIF(Row!A:A,A383)</f>
        <v>1</v>
      </c>
    </row>
    <row r="384" spans="1:8" x14ac:dyDescent="0.25">
      <c r="A384" s="25">
        <v>31505</v>
      </c>
      <c r="B384" s="1" t="s">
        <v>1321</v>
      </c>
      <c r="C384" s="26" t="s">
        <v>290</v>
      </c>
      <c r="D384" s="33" t="s">
        <v>1395</v>
      </c>
      <c r="E384" s="211">
        <f>SUMIF(Row!A:A,A384,Row!C:C)/1000</f>
        <v>0</v>
      </c>
      <c r="F384" s="26" t="s">
        <v>1458</v>
      </c>
      <c r="G384" s="26">
        <f>COUNTIF($A384:$A$2000,A384)</f>
        <v>1</v>
      </c>
      <c r="H384" s="26">
        <f>COUNTIF(Row!A:A,A384)</f>
        <v>1</v>
      </c>
    </row>
    <row r="385" spans="1:8" x14ac:dyDescent="0.25">
      <c r="A385" s="25">
        <v>31510</v>
      </c>
      <c r="B385" s="27" t="s">
        <v>269</v>
      </c>
      <c r="C385" s="26" t="s">
        <v>290</v>
      </c>
      <c r="D385" s="33" t="s">
        <v>1395</v>
      </c>
      <c r="E385" s="211">
        <f>SUMIF(Row!A:A,A385,Row!C:C)/1000</f>
        <v>8.1251700000000007</v>
      </c>
      <c r="F385" s="26" t="s">
        <v>1458</v>
      </c>
      <c r="G385" s="26">
        <f>COUNTIF($A385:$A$2000,A385)</f>
        <v>1</v>
      </c>
      <c r="H385" s="26">
        <f>COUNTIF(Row!A:A,A385)</f>
        <v>1</v>
      </c>
    </row>
    <row r="386" spans="1:8" x14ac:dyDescent="0.25">
      <c r="A386" s="25">
        <v>31511</v>
      </c>
      <c r="B386" s="27" t="s">
        <v>270</v>
      </c>
      <c r="C386" s="26" t="s">
        <v>792</v>
      </c>
      <c r="D386" s="33" t="s">
        <v>1396</v>
      </c>
      <c r="E386" s="211">
        <f>SUMIF(Row!A:A,A386,Row!C:C)/1000</f>
        <v>6.03</v>
      </c>
      <c r="F386" s="26" t="s">
        <v>1458</v>
      </c>
      <c r="G386" s="26">
        <f>COUNTIF($A386:$A$2000,A386)</f>
        <v>1</v>
      </c>
      <c r="H386" s="26">
        <f>COUNTIF(Row!A:A,A386)</f>
        <v>1</v>
      </c>
    </row>
    <row r="387" spans="1:8" x14ac:dyDescent="0.25">
      <c r="A387" s="25">
        <v>31512</v>
      </c>
      <c r="B387" s="27" t="s">
        <v>271</v>
      </c>
      <c r="C387" s="26" t="s">
        <v>290</v>
      </c>
      <c r="D387" s="26" t="s">
        <v>1395</v>
      </c>
      <c r="E387" s="211">
        <f>SUMIF(Row!A:A,A387,Row!C:C)/1000</f>
        <v>2.4628100000000002</v>
      </c>
      <c r="F387" s="26" t="s">
        <v>1458</v>
      </c>
      <c r="G387" s="26">
        <f>COUNTIF($A387:$A$2000,A387)</f>
        <v>1</v>
      </c>
      <c r="H387" s="26">
        <f>COUNTIF(Row!A:A,A387)</f>
        <v>1</v>
      </c>
    </row>
    <row r="388" spans="1:8" x14ac:dyDescent="0.25">
      <c r="A388" s="25">
        <v>31513</v>
      </c>
      <c r="B388" s="27" t="s">
        <v>272</v>
      </c>
      <c r="C388" s="26" t="s">
        <v>793</v>
      </c>
      <c r="D388" s="33" t="s">
        <v>1479</v>
      </c>
      <c r="E388" s="211">
        <f>SUMIF(Row!A:A,A388,Row!C:C)/1000</f>
        <v>0</v>
      </c>
      <c r="F388" s="26" t="s">
        <v>1458</v>
      </c>
      <c r="G388" s="26">
        <f>COUNTIF($A388:$A$2000,A388)</f>
        <v>1</v>
      </c>
      <c r="H388" s="26">
        <f>COUNTIF(Row!A:A,A388)</f>
        <v>1</v>
      </c>
    </row>
    <row r="389" spans="1:8" x14ac:dyDescent="0.25">
      <c r="A389" s="25">
        <v>31514</v>
      </c>
      <c r="B389" s="27" t="s">
        <v>297</v>
      </c>
      <c r="C389" s="26" t="s">
        <v>794</v>
      </c>
      <c r="D389" s="33" t="s">
        <v>1397</v>
      </c>
      <c r="E389" s="211">
        <f>SUMIF(Row!A:A,A389,Row!C:C)/1000</f>
        <v>0</v>
      </c>
      <c r="F389" s="26" t="s">
        <v>1458</v>
      </c>
      <c r="G389" s="26">
        <f>COUNTIF($A389:$A$2000,A389)</f>
        <v>1</v>
      </c>
      <c r="H389" s="26">
        <f>COUNTIF(Row!A:A,A389)</f>
        <v>1</v>
      </c>
    </row>
    <row r="390" spans="1:8" x14ac:dyDescent="0.25">
      <c r="A390" s="25">
        <v>31515</v>
      </c>
      <c r="B390" s="27" t="s">
        <v>298</v>
      </c>
      <c r="C390" s="26" t="s">
        <v>289</v>
      </c>
      <c r="D390" s="26" t="s">
        <v>739</v>
      </c>
      <c r="E390" s="211">
        <f>SUMIF(Row!A:A,A390,Row!C:C)/1000</f>
        <v>1.2749999999999999</v>
      </c>
      <c r="F390" s="26" t="s">
        <v>1458</v>
      </c>
      <c r="G390" s="26">
        <f>COUNTIF($A390:$A$2000,A390)</f>
        <v>1</v>
      </c>
      <c r="H390" s="26">
        <f>COUNTIF(Row!A:A,A390)</f>
        <v>1</v>
      </c>
    </row>
    <row r="391" spans="1:8" x14ac:dyDescent="0.25">
      <c r="A391" s="25">
        <v>31520</v>
      </c>
      <c r="B391" s="27" t="s">
        <v>299</v>
      </c>
      <c r="C391" s="26" t="s">
        <v>812</v>
      </c>
      <c r="D391" s="33" t="s">
        <v>1418</v>
      </c>
      <c r="E391" s="211">
        <f>SUMIF(Row!A:A,A391,Row!C:C)/1000</f>
        <v>0</v>
      </c>
      <c r="F391" s="26" t="s">
        <v>1458</v>
      </c>
      <c r="G391" s="26">
        <f>COUNTIF($A391:$A$2000,A391)</f>
        <v>1</v>
      </c>
      <c r="H391" s="26">
        <f>COUNTIF(Row!A:A,A391)</f>
        <v>0</v>
      </c>
    </row>
    <row r="392" spans="1:8" x14ac:dyDescent="0.25">
      <c r="A392" s="25">
        <v>31530</v>
      </c>
      <c r="B392" s="27" t="s">
        <v>300</v>
      </c>
      <c r="C392" s="26" t="s">
        <v>1513</v>
      </c>
      <c r="D392" s="33" t="s">
        <v>1427</v>
      </c>
      <c r="E392" s="211">
        <f>SUMIF(Row!A:A,A392,Row!C:C)/1000</f>
        <v>31.692070000000001</v>
      </c>
      <c r="F392" s="26" t="s">
        <v>1458</v>
      </c>
      <c r="G392" s="26">
        <f>COUNTIF($A392:$A$2000,A392)</f>
        <v>1</v>
      </c>
      <c r="H392" s="26">
        <f>COUNTIF(Row!A:A,A392)</f>
        <v>1</v>
      </c>
    </row>
    <row r="393" spans="1:8" x14ac:dyDescent="0.25">
      <c r="A393" s="25">
        <v>31600</v>
      </c>
      <c r="B393" s="27" t="s">
        <v>301</v>
      </c>
      <c r="C393" s="26" t="s">
        <v>288</v>
      </c>
      <c r="D393" s="26" t="s">
        <v>1405</v>
      </c>
      <c r="E393" s="211">
        <f>SUMIF(Row!A:A,A393,Row!C:C)/1000</f>
        <v>0</v>
      </c>
      <c r="F393" s="26" t="s">
        <v>1458</v>
      </c>
      <c r="G393" s="26">
        <f>COUNTIF($A393:$A$2000,A393)</f>
        <v>1</v>
      </c>
      <c r="H393" s="26">
        <f>COUNTIF(Row!A:A,A393)</f>
        <v>1</v>
      </c>
    </row>
    <row r="394" spans="1:8" x14ac:dyDescent="0.25">
      <c r="A394" s="25">
        <v>31700</v>
      </c>
      <c r="B394" s="27" t="s">
        <v>302</v>
      </c>
      <c r="C394" s="26" t="s">
        <v>284</v>
      </c>
      <c r="D394" s="33" t="s">
        <v>285</v>
      </c>
      <c r="E394" s="211">
        <f>SUMIF(Row!A:A,A394,Row!C:C)/1000</f>
        <v>0</v>
      </c>
      <c r="F394" s="26" t="s">
        <v>1458</v>
      </c>
      <c r="G394" s="26">
        <f>COUNTIF($A394:$A$2000,A394)</f>
        <v>1</v>
      </c>
      <c r="H394" s="26">
        <f>COUNTIF(Row!A:A,A394)</f>
        <v>1</v>
      </c>
    </row>
    <row r="395" spans="1:8" x14ac:dyDescent="0.25">
      <c r="A395" s="25">
        <v>31701</v>
      </c>
      <c r="B395" s="27" t="s">
        <v>303</v>
      </c>
      <c r="C395" s="26" t="s">
        <v>779</v>
      </c>
      <c r="D395" s="33" t="s">
        <v>736</v>
      </c>
      <c r="E395" s="211">
        <f>SUMIF(Row!A:A,A395,Row!C:C)/1000</f>
        <v>0</v>
      </c>
      <c r="F395" s="26" t="s">
        <v>1458</v>
      </c>
      <c r="G395" s="26">
        <f>COUNTIF($A395:$A$2000,A395)</f>
        <v>1</v>
      </c>
      <c r="H395" s="26">
        <f>COUNTIF(Row!A:A,A395)</f>
        <v>1</v>
      </c>
    </row>
    <row r="396" spans="1:8" x14ac:dyDescent="0.25">
      <c r="A396" s="25">
        <v>31702</v>
      </c>
      <c r="B396" s="27" t="s">
        <v>304</v>
      </c>
      <c r="C396" s="26" t="s">
        <v>779</v>
      </c>
      <c r="D396" s="33" t="s">
        <v>736</v>
      </c>
      <c r="E396" s="211">
        <f>SUMIF(Row!A:A,A396,Row!C:C)/1000</f>
        <v>0</v>
      </c>
      <c r="F396" s="26" t="s">
        <v>1458</v>
      </c>
      <c r="G396" s="26">
        <f>COUNTIF($A396:$A$2000,A396)</f>
        <v>1</v>
      </c>
      <c r="H396" s="26">
        <f>COUNTIF(Row!A:A,A396)</f>
        <v>1</v>
      </c>
    </row>
    <row r="397" spans="1:8" x14ac:dyDescent="0.25">
      <c r="A397" s="25">
        <v>31703</v>
      </c>
      <c r="B397" s="27" t="s">
        <v>305</v>
      </c>
      <c r="C397" s="26" t="s">
        <v>779</v>
      </c>
      <c r="D397" s="33" t="s">
        <v>736</v>
      </c>
      <c r="E397" s="211">
        <f>SUMIF(Row!A:A,A397,Row!C:C)/1000</f>
        <v>7.9505499999999998</v>
      </c>
      <c r="F397" s="26" t="s">
        <v>1458</v>
      </c>
      <c r="G397" s="26">
        <f>COUNTIF($A397:$A$2000,A397)</f>
        <v>1</v>
      </c>
      <c r="H397" s="26">
        <f>COUNTIF(Row!A:A,A397)</f>
        <v>1</v>
      </c>
    </row>
    <row r="398" spans="1:8" x14ac:dyDescent="0.25">
      <c r="A398" s="25">
        <v>31704</v>
      </c>
      <c r="B398" s="27" t="s">
        <v>306</v>
      </c>
      <c r="C398" s="26" t="s">
        <v>779</v>
      </c>
      <c r="D398" s="33" t="s">
        <v>736</v>
      </c>
      <c r="E398" s="211">
        <f>SUMIF(Row!A:A,A398,Row!C:C)/1000</f>
        <v>0.13700000000000001</v>
      </c>
      <c r="F398" s="26" t="s">
        <v>1458</v>
      </c>
      <c r="G398" s="26">
        <f>COUNTIF($A398:$A$2000,A398)</f>
        <v>1</v>
      </c>
      <c r="H398" s="26">
        <f>COUNTIF(Row!A:A,A398)</f>
        <v>1</v>
      </c>
    </row>
    <row r="399" spans="1:8" x14ac:dyDescent="0.25">
      <c r="A399" s="25">
        <v>31705</v>
      </c>
      <c r="B399" s="27" t="s">
        <v>307</v>
      </c>
      <c r="C399" s="26" t="s">
        <v>779</v>
      </c>
      <c r="D399" s="33" t="s">
        <v>736</v>
      </c>
      <c r="E399" s="211">
        <f>SUMIF(Row!A:A,A399,Row!C:C)/1000</f>
        <v>2.1700000000000001E-2</v>
      </c>
      <c r="F399" s="26" t="s">
        <v>1458</v>
      </c>
      <c r="G399" s="26">
        <f>COUNTIF($A399:$A$2000,A399)</f>
        <v>1</v>
      </c>
      <c r="H399" s="26">
        <f>COUNTIF(Row!A:A,A399)</f>
        <v>1</v>
      </c>
    </row>
    <row r="400" spans="1:8" x14ac:dyDescent="0.25">
      <c r="A400" s="25">
        <v>31706</v>
      </c>
      <c r="B400" s="27" t="s">
        <v>308</v>
      </c>
      <c r="C400" s="26" t="s">
        <v>781</v>
      </c>
      <c r="D400" s="33" t="s">
        <v>738</v>
      </c>
      <c r="E400" s="211">
        <f>SUMIF(Row!A:A,A400,Row!C:C)/1000</f>
        <v>1.17231</v>
      </c>
      <c r="F400" s="26" t="s">
        <v>1458</v>
      </c>
      <c r="G400" s="26">
        <f>COUNTIF($A400:$A$2000,A400)</f>
        <v>1</v>
      </c>
      <c r="H400" s="26">
        <f>COUNTIF(Row!A:A,A400)</f>
        <v>1</v>
      </c>
    </row>
    <row r="401" spans="1:8" x14ac:dyDescent="0.25">
      <c r="A401" s="25">
        <v>31800</v>
      </c>
      <c r="B401" s="27" t="s">
        <v>309</v>
      </c>
      <c r="C401" s="26" t="s">
        <v>773</v>
      </c>
      <c r="D401" s="33" t="s">
        <v>1413</v>
      </c>
      <c r="E401" s="211">
        <f>SUMIF(Row!A:A,A401,Row!C:C)/1000</f>
        <v>0.26668000000000003</v>
      </c>
      <c r="F401" s="26" t="s">
        <v>1458</v>
      </c>
      <c r="G401" s="26">
        <f>COUNTIF($A401:$A$2000,A401)</f>
        <v>1</v>
      </c>
      <c r="H401" s="26">
        <f>COUNTIF(Row!A:A,A401)</f>
        <v>1</v>
      </c>
    </row>
    <row r="402" spans="1:8" x14ac:dyDescent="0.25">
      <c r="A402" s="25">
        <v>31810</v>
      </c>
      <c r="B402" s="27" t="s">
        <v>310</v>
      </c>
      <c r="C402" s="26" t="s">
        <v>277</v>
      </c>
      <c r="D402" s="33" t="s">
        <v>1423</v>
      </c>
      <c r="E402" s="211">
        <f>SUMIF(Row!A:A,A402,Row!C:C)/1000</f>
        <v>0</v>
      </c>
      <c r="F402" s="26" t="s">
        <v>1458</v>
      </c>
      <c r="G402" s="26">
        <f>COUNTIF($A402:$A$2000,A402)</f>
        <v>1</v>
      </c>
      <c r="H402" s="26">
        <f>COUNTIF(Row!A:A,A402)</f>
        <v>0</v>
      </c>
    </row>
    <row r="403" spans="1:8" x14ac:dyDescent="0.25">
      <c r="A403" s="25">
        <v>31820</v>
      </c>
      <c r="B403" s="27" t="s">
        <v>311</v>
      </c>
      <c r="C403" s="26" t="s">
        <v>772</v>
      </c>
      <c r="D403" s="33" t="s">
        <v>1522</v>
      </c>
      <c r="E403" s="211">
        <f>SUMIF(Row!A:A,A403,Row!C:C)/1000</f>
        <v>14.16798</v>
      </c>
      <c r="F403" s="26" t="s">
        <v>1458</v>
      </c>
      <c r="G403" s="26">
        <f>COUNTIF($A403:$A$2000,A403)</f>
        <v>1</v>
      </c>
      <c r="H403" s="26">
        <f>COUNTIF(Row!A:A,A403)</f>
        <v>1</v>
      </c>
    </row>
    <row r="404" spans="1:8" x14ac:dyDescent="0.25">
      <c r="A404" s="25">
        <v>31830</v>
      </c>
      <c r="B404" s="27" t="s">
        <v>312</v>
      </c>
      <c r="C404" s="26" t="s">
        <v>780</v>
      </c>
      <c r="D404" s="33" t="s">
        <v>737</v>
      </c>
      <c r="E404" s="211">
        <f>SUMIF(Row!A:A,A404,Row!C:C)/1000</f>
        <v>31.943369999999998</v>
      </c>
      <c r="F404" s="26" t="s">
        <v>1458</v>
      </c>
      <c r="G404" s="26">
        <f>COUNTIF($A404:$A$2000,A404)</f>
        <v>1</v>
      </c>
      <c r="H404" s="26">
        <f>COUNTIF(Row!A:A,A404)</f>
        <v>1</v>
      </c>
    </row>
    <row r="405" spans="1:8" x14ac:dyDescent="0.25">
      <c r="A405" s="25">
        <v>31840</v>
      </c>
      <c r="B405" s="27" t="s">
        <v>313</v>
      </c>
      <c r="C405" s="26" t="s">
        <v>812</v>
      </c>
      <c r="D405" s="33" t="s">
        <v>1418</v>
      </c>
      <c r="E405" s="211">
        <f>SUMIF(Row!A:A,A405,Row!C:C)/1000</f>
        <v>0.10465000000000001</v>
      </c>
      <c r="F405" s="26" t="s">
        <v>1458</v>
      </c>
      <c r="G405" s="26">
        <f>COUNTIF($A405:$A$2000,A405)</f>
        <v>1</v>
      </c>
      <c r="H405" s="26">
        <f>COUNTIF(Row!A:A,A405)</f>
        <v>1</v>
      </c>
    </row>
    <row r="406" spans="1:8" x14ac:dyDescent="0.25">
      <c r="A406" s="25">
        <v>31850</v>
      </c>
      <c r="B406" s="27" t="s">
        <v>314</v>
      </c>
      <c r="C406" s="26" t="s">
        <v>812</v>
      </c>
      <c r="D406" s="33" t="s">
        <v>1418</v>
      </c>
      <c r="E406" s="211">
        <f>SUMIF(Row!A:A,A406,Row!C:C)/1000</f>
        <v>1.01E-3</v>
      </c>
      <c r="F406" s="26" t="s">
        <v>1458</v>
      </c>
      <c r="G406" s="26">
        <f>COUNTIF($A406:$A$2000,A406)</f>
        <v>1</v>
      </c>
      <c r="H406" s="26">
        <f>COUNTIF(Row!A:A,A406)</f>
        <v>1</v>
      </c>
    </row>
    <row r="407" spans="1:8" x14ac:dyDescent="0.25">
      <c r="A407" s="25">
        <v>31860</v>
      </c>
      <c r="B407" s="27" t="s">
        <v>315</v>
      </c>
      <c r="C407" s="26" t="s">
        <v>274</v>
      </c>
      <c r="D407" s="33" t="s">
        <v>1384</v>
      </c>
      <c r="E407" s="211">
        <f>SUMIF(Row!A:A,A407,Row!C:C)/1000</f>
        <v>0</v>
      </c>
      <c r="F407" s="26" t="s">
        <v>1458</v>
      </c>
      <c r="G407" s="26">
        <f>COUNTIF($A407:$A$2000,A407)</f>
        <v>1</v>
      </c>
      <c r="H407" s="26">
        <f>COUNTIF(Row!A:A,A407)</f>
        <v>0</v>
      </c>
    </row>
    <row r="408" spans="1:8" x14ac:dyDescent="0.25">
      <c r="A408" s="25">
        <v>31861</v>
      </c>
      <c r="B408" s="27" t="s">
        <v>316</v>
      </c>
      <c r="C408" s="26" t="s">
        <v>287</v>
      </c>
      <c r="D408" s="33" t="s">
        <v>1383</v>
      </c>
      <c r="E408" s="211">
        <f>SUMIF(Row!A:A,A408,Row!C:C)/1000</f>
        <v>0.35504000000000002</v>
      </c>
      <c r="F408" s="26" t="s">
        <v>1458</v>
      </c>
      <c r="G408" s="26">
        <f>COUNTIF($A408:$A$2000,A408)</f>
        <v>1</v>
      </c>
      <c r="H408" s="26">
        <f>COUNTIF(Row!A:A,A408)</f>
        <v>1</v>
      </c>
    </row>
    <row r="409" spans="1:8" x14ac:dyDescent="0.25">
      <c r="A409" s="25">
        <v>31862</v>
      </c>
      <c r="B409" s="27" t="s">
        <v>317</v>
      </c>
      <c r="C409" s="26" t="s">
        <v>287</v>
      </c>
      <c r="D409" s="33" t="s">
        <v>1383</v>
      </c>
      <c r="E409" s="211">
        <f>SUMIF(Row!A:A,A409,Row!C:C)/1000</f>
        <v>45.771039999999999</v>
      </c>
      <c r="F409" s="26" t="s">
        <v>1458</v>
      </c>
      <c r="G409" s="26">
        <f>COUNTIF($A409:$A$2000,A409)</f>
        <v>1</v>
      </c>
      <c r="H409" s="26">
        <f>COUNTIF(Row!A:A,A409)</f>
        <v>1</v>
      </c>
    </row>
    <row r="410" spans="1:8" x14ac:dyDescent="0.25">
      <c r="A410" s="25">
        <v>31870</v>
      </c>
      <c r="B410" s="27" t="s">
        <v>318</v>
      </c>
      <c r="C410" s="26" t="s">
        <v>1514</v>
      </c>
      <c r="D410" s="26" t="s">
        <v>286</v>
      </c>
      <c r="E410" s="211">
        <f>SUMIF(Row!A:A,A410,Row!C:C)/1000</f>
        <v>0</v>
      </c>
      <c r="F410" s="26" t="s">
        <v>1458</v>
      </c>
      <c r="G410" s="26">
        <f>COUNTIF($A410:$A$2000,A410)</f>
        <v>1</v>
      </c>
      <c r="H410" s="26">
        <f>COUNTIF(Row!A:A,A410)</f>
        <v>1</v>
      </c>
    </row>
    <row r="411" spans="1:8" x14ac:dyDescent="0.25">
      <c r="A411">
        <v>31880</v>
      </c>
      <c r="B411" t="s">
        <v>1220</v>
      </c>
      <c r="C411" s="26" t="s">
        <v>284</v>
      </c>
      <c r="D411" s="33" t="s">
        <v>285</v>
      </c>
      <c r="E411" s="211">
        <f>SUMIF(Row!A:A,A411,Row!C:C)/1000</f>
        <v>0</v>
      </c>
      <c r="F411" s="26" t="s">
        <v>1458</v>
      </c>
      <c r="G411" s="26">
        <f>COUNTIF($A411:$A$2000,A411)</f>
        <v>1</v>
      </c>
      <c r="H411" s="26">
        <f>COUNTIF(Row!A:A,A411)</f>
        <v>1</v>
      </c>
    </row>
    <row r="412" spans="1:8" x14ac:dyDescent="0.25">
      <c r="A412" s="25">
        <v>31900</v>
      </c>
      <c r="B412" s="27" t="s">
        <v>319</v>
      </c>
      <c r="C412" s="26" t="s">
        <v>804</v>
      </c>
      <c r="D412" s="33" t="s">
        <v>1409</v>
      </c>
      <c r="E412" s="211">
        <f>SUMIF(Row!A:A,A412,Row!C:C)/1000</f>
        <v>72.737359999999995</v>
      </c>
      <c r="F412" s="26" t="s">
        <v>1458</v>
      </c>
      <c r="G412" s="26">
        <f>COUNTIF($A412:$A$2000,A412)</f>
        <v>1</v>
      </c>
      <c r="H412" s="26">
        <f>COUNTIF(Row!A:A,A412)</f>
        <v>1</v>
      </c>
    </row>
    <row r="413" spans="1:8" x14ac:dyDescent="0.25">
      <c r="A413" s="25">
        <v>31901</v>
      </c>
      <c r="B413" s="27" t="s">
        <v>320</v>
      </c>
      <c r="C413" s="26" t="s">
        <v>805</v>
      </c>
      <c r="D413" s="33" t="s">
        <v>1410</v>
      </c>
      <c r="E413" s="211">
        <f>SUMIF(Row!A:A,A413,Row!C:C)/1000</f>
        <v>18.183990000000001</v>
      </c>
      <c r="F413" s="26" t="s">
        <v>1458</v>
      </c>
      <c r="G413" s="26">
        <f>COUNTIF($A413:$A$2000,A413)</f>
        <v>1</v>
      </c>
      <c r="H413" s="26">
        <f>COUNTIF(Row!A:A,A413)</f>
        <v>1</v>
      </c>
    </row>
    <row r="414" spans="1:8" x14ac:dyDescent="0.25">
      <c r="A414" s="25">
        <v>31905</v>
      </c>
      <c r="B414" s="27" t="s">
        <v>321</v>
      </c>
      <c r="C414" s="26" t="s">
        <v>804</v>
      </c>
      <c r="D414" s="33" t="s">
        <v>1409</v>
      </c>
      <c r="E414" s="211">
        <f>SUMIF(Row!A:A,A414,Row!C:C)/1000</f>
        <v>2238.3634200000001</v>
      </c>
      <c r="F414" s="26" t="s">
        <v>1458</v>
      </c>
      <c r="G414" s="26">
        <f>COUNTIF($A414:$A$2000,A414)</f>
        <v>1</v>
      </c>
      <c r="H414" s="26">
        <f>COUNTIF(Row!A:A,A414)</f>
        <v>1</v>
      </c>
    </row>
    <row r="415" spans="1:8" x14ac:dyDescent="0.25">
      <c r="A415" s="25">
        <v>31910</v>
      </c>
      <c r="B415" s="27" t="s">
        <v>322</v>
      </c>
      <c r="C415" s="26" t="s">
        <v>781</v>
      </c>
      <c r="D415" s="33" t="s">
        <v>738</v>
      </c>
      <c r="E415" s="211">
        <f>SUMIF(Row!A:A,A415,Row!C:C)/1000</f>
        <v>0</v>
      </c>
      <c r="F415" s="26" t="s">
        <v>1458</v>
      </c>
      <c r="G415" s="26">
        <f>COUNTIF($A415:$A$2000,A415)</f>
        <v>1</v>
      </c>
      <c r="H415" s="26">
        <f>COUNTIF(Row!A:A,A415)</f>
        <v>0</v>
      </c>
    </row>
    <row r="416" spans="1:8" x14ac:dyDescent="0.25">
      <c r="A416" s="25">
        <v>31915</v>
      </c>
      <c r="B416" s="26" t="s">
        <v>1616</v>
      </c>
      <c r="C416" s="26" t="s">
        <v>779</v>
      </c>
      <c r="D416" s="26" t="s">
        <v>724</v>
      </c>
      <c r="E416" s="211">
        <f>SUMIF(Row!A:A,A416,Row!C:C)/1000</f>
        <v>5.9305500000000002</v>
      </c>
      <c r="F416" s="26" t="s">
        <v>1458</v>
      </c>
      <c r="G416" s="26">
        <f>COUNTIF($A416:$A$2000,A416)</f>
        <v>1</v>
      </c>
      <c r="H416" s="26">
        <f>COUNTIF(Row!A:A,A416)</f>
        <v>1</v>
      </c>
    </row>
    <row r="417" spans="1:8" x14ac:dyDescent="0.25">
      <c r="A417" s="25">
        <v>31920</v>
      </c>
      <c r="B417" s="27" t="s">
        <v>323</v>
      </c>
      <c r="C417" s="26" t="s">
        <v>781</v>
      </c>
      <c r="D417" s="33" t="s">
        <v>738</v>
      </c>
      <c r="E417" s="211">
        <f>SUMIF(Row!A:A,A417,Row!C:C)/1000</f>
        <v>54.727609999999999</v>
      </c>
      <c r="F417" s="26" t="s">
        <v>1458</v>
      </c>
      <c r="G417" s="26">
        <f>COUNTIF($A417:$A$2000,A417)</f>
        <v>1</v>
      </c>
      <c r="H417" s="26">
        <f>COUNTIF(Row!A:A,A417)</f>
        <v>1</v>
      </c>
    </row>
    <row r="418" spans="1:8" x14ac:dyDescent="0.25">
      <c r="A418" s="25">
        <v>31921</v>
      </c>
      <c r="B418" s="27" t="s">
        <v>324</v>
      </c>
      <c r="C418" s="26" t="s">
        <v>781</v>
      </c>
      <c r="D418" s="33" t="s">
        <v>738</v>
      </c>
      <c r="E418" s="211">
        <f>SUMIF(Row!A:A,A418,Row!C:C)/1000</f>
        <v>0</v>
      </c>
      <c r="F418" s="26" t="s">
        <v>1458</v>
      </c>
      <c r="G418" s="26">
        <f>COUNTIF($A418:$A$2000,A418)</f>
        <v>1</v>
      </c>
      <c r="H418" s="26">
        <f>COUNTIF(Row!A:A,A418)</f>
        <v>0</v>
      </c>
    </row>
    <row r="419" spans="1:8" x14ac:dyDescent="0.25">
      <c r="A419" s="25">
        <v>31922</v>
      </c>
      <c r="B419" s="27" t="s">
        <v>325</v>
      </c>
      <c r="C419" s="26" t="s">
        <v>801</v>
      </c>
      <c r="D419" s="33" t="s">
        <v>1406</v>
      </c>
      <c r="E419" s="211">
        <f>SUMIF(Row!A:A,A419,Row!C:C)/1000</f>
        <v>26.83014</v>
      </c>
      <c r="F419" s="26" t="s">
        <v>1458</v>
      </c>
      <c r="G419" s="26">
        <f>COUNTIF($A419:$A$2000,A419)</f>
        <v>1</v>
      </c>
      <c r="H419" s="26">
        <f>COUNTIF(Row!A:A,A419)</f>
        <v>1</v>
      </c>
    </row>
    <row r="420" spans="1:8" x14ac:dyDescent="0.25">
      <c r="A420" s="25">
        <v>31925</v>
      </c>
      <c r="B420" s="26" t="s">
        <v>1617</v>
      </c>
      <c r="C420" s="26" t="s">
        <v>1513</v>
      </c>
      <c r="D420" s="26" t="s">
        <v>1366</v>
      </c>
      <c r="E420" s="211">
        <f>SUMIF(Row!A:A,A420,Row!C:C)/1000</f>
        <v>201.08894000000001</v>
      </c>
      <c r="F420" s="26" t="s">
        <v>1458</v>
      </c>
      <c r="G420" s="26">
        <f>COUNTIF($A420:$A$2000,A420)</f>
        <v>1</v>
      </c>
      <c r="H420" s="26">
        <f>COUNTIF(Row!A:A,A420)</f>
        <v>1</v>
      </c>
    </row>
    <row r="421" spans="1:8" x14ac:dyDescent="0.25">
      <c r="A421" s="25">
        <v>32000</v>
      </c>
      <c r="B421" s="27" t="s">
        <v>326</v>
      </c>
      <c r="C421" s="26" t="s">
        <v>776</v>
      </c>
      <c r="D421" s="33" t="s">
        <v>733</v>
      </c>
      <c r="E421" s="211">
        <f>SUMIF(Row!A:A,A421,Row!C:C)/1000</f>
        <v>624.06063000000006</v>
      </c>
      <c r="F421" s="26" t="s">
        <v>1458</v>
      </c>
      <c r="G421" s="26">
        <f>COUNTIF($A421:$A$2000,A421)</f>
        <v>1</v>
      </c>
      <c r="H421" s="26">
        <f>COUNTIF(Row!A:A,A421)</f>
        <v>1</v>
      </c>
    </row>
    <row r="422" spans="1:8" x14ac:dyDescent="0.25">
      <c r="A422" s="25">
        <v>32010</v>
      </c>
      <c r="B422" s="27" t="s">
        <v>327</v>
      </c>
      <c r="C422" s="26" t="s">
        <v>776</v>
      </c>
      <c r="D422" s="33" t="s">
        <v>733</v>
      </c>
      <c r="E422" s="211">
        <f>SUMIF(Row!A:A,A422,Row!C:C)/1000</f>
        <v>90.714799999999997</v>
      </c>
      <c r="F422" s="26" t="s">
        <v>1458</v>
      </c>
      <c r="G422" s="26">
        <f>COUNTIF($A422:$A$2000,A422)</f>
        <v>1</v>
      </c>
      <c r="H422" s="26">
        <f>COUNTIF(Row!A:A,A422)</f>
        <v>1</v>
      </c>
    </row>
    <row r="423" spans="1:8" x14ac:dyDescent="0.25">
      <c r="A423" s="25">
        <v>32020</v>
      </c>
      <c r="B423" s="27" t="s">
        <v>328</v>
      </c>
      <c r="C423" s="26" t="s">
        <v>776</v>
      </c>
      <c r="D423" s="33" t="s">
        <v>733</v>
      </c>
      <c r="E423" s="211">
        <f>SUMIF(Row!A:A,A423,Row!C:C)/1000</f>
        <v>79.812749999999994</v>
      </c>
      <c r="F423" s="26" t="s">
        <v>1458</v>
      </c>
      <c r="G423" s="26">
        <f>COUNTIF($A423:$A$2000,A423)</f>
        <v>1</v>
      </c>
      <c r="H423" s="26">
        <f>COUNTIF(Row!A:A,A423)</f>
        <v>1</v>
      </c>
    </row>
    <row r="424" spans="1:8" x14ac:dyDescent="0.25">
      <c r="A424" s="25">
        <v>32030</v>
      </c>
      <c r="B424" s="26" t="s">
        <v>153</v>
      </c>
      <c r="C424" s="26" t="s">
        <v>777</v>
      </c>
      <c r="D424" s="33" t="s">
        <v>734</v>
      </c>
      <c r="E424" s="211">
        <f>SUMIF(Row!A:A,A424,Row!C:C)/1000</f>
        <v>0</v>
      </c>
      <c r="F424" s="26" t="s">
        <v>1458</v>
      </c>
      <c r="G424" s="26">
        <f>COUNTIF($A424:$A$2000,A424)</f>
        <v>1</v>
      </c>
      <c r="H424" s="26">
        <f>COUNTIF(Row!A:A,A424)</f>
        <v>0</v>
      </c>
    </row>
    <row r="425" spans="1:8" x14ac:dyDescent="0.25">
      <c r="A425" s="25">
        <v>33000</v>
      </c>
      <c r="B425" s="27" t="s">
        <v>329</v>
      </c>
      <c r="C425" s="26" t="s">
        <v>776</v>
      </c>
      <c r="D425" s="33" t="s">
        <v>733</v>
      </c>
      <c r="E425" s="211">
        <f>SUMIF(Row!A:A,A425,Row!C:C)/1000</f>
        <v>202.13714000000002</v>
      </c>
      <c r="F425" s="26" t="s">
        <v>1458</v>
      </c>
      <c r="G425" s="26">
        <f>COUNTIF($A425:$A$2000,A425)</f>
        <v>1</v>
      </c>
      <c r="H425" s="26">
        <f>COUNTIF(Row!A:A,A425)</f>
        <v>1</v>
      </c>
    </row>
    <row r="426" spans="1:8" x14ac:dyDescent="0.25">
      <c r="A426" s="25">
        <v>33010</v>
      </c>
      <c r="B426" s="27" t="s">
        <v>330</v>
      </c>
      <c r="C426" s="26" t="s">
        <v>776</v>
      </c>
      <c r="D426" s="33" t="s">
        <v>733</v>
      </c>
      <c r="E426" s="211">
        <f>SUMIF(Row!A:A,A426,Row!C:C)/1000</f>
        <v>0</v>
      </c>
      <c r="F426" s="26" t="s">
        <v>1458</v>
      </c>
      <c r="G426" s="26">
        <f>COUNTIF($A426:$A$2000,A426)</f>
        <v>1</v>
      </c>
      <c r="H426" s="26">
        <f>COUNTIF(Row!A:A,A426)</f>
        <v>0</v>
      </c>
    </row>
    <row r="427" spans="1:8" x14ac:dyDescent="0.25">
      <c r="A427" s="25">
        <v>33020</v>
      </c>
      <c r="B427" s="27" t="s">
        <v>331</v>
      </c>
      <c r="C427" s="26" t="s">
        <v>776</v>
      </c>
      <c r="D427" s="33" t="s">
        <v>733</v>
      </c>
      <c r="E427" s="211">
        <f>SUMIF(Row!A:A,A427,Row!C:C)/1000</f>
        <v>27.62002</v>
      </c>
      <c r="F427" s="26" t="s">
        <v>1458</v>
      </c>
      <c r="G427" s="26">
        <f>COUNTIF($A427:$A$2000,A427)</f>
        <v>1</v>
      </c>
      <c r="H427" s="26">
        <f>COUNTIF(Row!A:A,A427)</f>
        <v>1</v>
      </c>
    </row>
    <row r="428" spans="1:8" x14ac:dyDescent="0.25">
      <c r="A428" s="25">
        <v>33030</v>
      </c>
      <c r="B428" s="27" t="s">
        <v>332</v>
      </c>
      <c r="C428" s="26" t="s">
        <v>776</v>
      </c>
      <c r="D428" s="33" t="s">
        <v>733</v>
      </c>
      <c r="E428" s="211">
        <f>SUMIF(Row!A:A,A428,Row!C:C)/1000</f>
        <v>24.132189999999998</v>
      </c>
      <c r="F428" s="26" t="s">
        <v>1458</v>
      </c>
      <c r="G428" s="26">
        <f>COUNTIF($A428:$A$2000,A428)</f>
        <v>1</v>
      </c>
      <c r="H428" s="26">
        <f>COUNTIF(Row!A:A,A428)</f>
        <v>1</v>
      </c>
    </row>
    <row r="429" spans="1:8" x14ac:dyDescent="0.25">
      <c r="A429" s="25">
        <v>33040</v>
      </c>
      <c r="B429" s="27" t="s">
        <v>333</v>
      </c>
      <c r="C429" s="26" t="s">
        <v>776</v>
      </c>
      <c r="D429" s="33" t="s">
        <v>733</v>
      </c>
      <c r="E429" s="211">
        <f>SUMIF(Row!A:A,A429,Row!C:C)/1000</f>
        <v>0</v>
      </c>
      <c r="F429" s="26" t="s">
        <v>1458</v>
      </c>
      <c r="G429" s="26">
        <f>COUNTIF($A429:$A$2000,A429)</f>
        <v>1</v>
      </c>
      <c r="H429" s="26">
        <f>COUNTIF(Row!A:A,A429)</f>
        <v>0</v>
      </c>
    </row>
    <row r="430" spans="1:8" x14ac:dyDescent="0.25">
      <c r="A430" s="25">
        <v>33050</v>
      </c>
      <c r="B430" s="26" t="s">
        <v>154</v>
      </c>
      <c r="C430" s="26" t="s">
        <v>777</v>
      </c>
      <c r="D430" s="35" t="s">
        <v>734</v>
      </c>
      <c r="E430" s="211">
        <f>SUMIF(Row!A:A,A430,Row!C:C)/1000</f>
        <v>0</v>
      </c>
      <c r="F430" s="26" t="s">
        <v>1458</v>
      </c>
      <c r="G430" s="26">
        <f>COUNTIF($A430:$A$2000,A430)</f>
        <v>1</v>
      </c>
      <c r="H430" s="26">
        <f>COUNTIF(Row!A:A,A430)</f>
        <v>0</v>
      </c>
    </row>
    <row r="431" spans="1:8" x14ac:dyDescent="0.25">
      <c r="A431" s="25">
        <v>33070</v>
      </c>
      <c r="B431" t="s">
        <v>1139</v>
      </c>
      <c r="C431" s="26" t="s">
        <v>776</v>
      </c>
      <c r="D431" s="33" t="s">
        <v>733</v>
      </c>
      <c r="E431" s="211">
        <f>SUMIF(Row!A:A,A431,Row!C:C)/1000</f>
        <v>3.1399999999999997E-2</v>
      </c>
      <c r="F431" s="26" t="s">
        <v>1458</v>
      </c>
      <c r="G431" s="26">
        <f>COUNTIF($A431:$A$2000,A431)</f>
        <v>1</v>
      </c>
      <c r="H431" s="26">
        <f>COUNTIF(Row!A:A,A431)</f>
        <v>1</v>
      </c>
    </row>
    <row r="432" spans="1:8" x14ac:dyDescent="0.25">
      <c r="A432" s="25">
        <v>33300</v>
      </c>
      <c r="B432" s="27" t="s">
        <v>334</v>
      </c>
      <c r="C432" s="26" t="s">
        <v>283</v>
      </c>
      <c r="D432" s="33" t="s">
        <v>735</v>
      </c>
      <c r="E432" s="211">
        <f>SUMIF(Row!A:A,A432,Row!C:C)/1000</f>
        <v>49.460269999999994</v>
      </c>
      <c r="F432" s="26" t="s">
        <v>1458</v>
      </c>
      <c r="G432" s="26">
        <f>COUNTIF($A432:$A$2000,A432)</f>
        <v>1</v>
      </c>
      <c r="H432" s="26">
        <f>COUNTIF(Row!A:A,A432)</f>
        <v>1</v>
      </c>
    </row>
    <row r="433" spans="1:8" x14ac:dyDescent="0.25">
      <c r="A433" s="25">
        <v>33400</v>
      </c>
      <c r="B433" s="27" t="s">
        <v>335</v>
      </c>
      <c r="C433" s="26" t="s">
        <v>776</v>
      </c>
      <c r="D433" s="33" t="s">
        <v>733</v>
      </c>
      <c r="E433" s="211">
        <f>SUMIF(Row!A:A,A433,Row!C:C)/1000</f>
        <v>0</v>
      </c>
      <c r="F433" s="26" t="s">
        <v>1458</v>
      </c>
      <c r="G433" s="26">
        <f>COUNTIF($A433:$A$2000,A433)</f>
        <v>1</v>
      </c>
      <c r="H433" s="26">
        <f>COUNTIF(Row!A:A,A433)</f>
        <v>0</v>
      </c>
    </row>
    <row r="434" spans="1:8" x14ac:dyDescent="0.25">
      <c r="A434" s="25">
        <v>33500</v>
      </c>
      <c r="B434" s="27" t="s">
        <v>336</v>
      </c>
      <c r="C434" s="26" t="s">
        <v>282</v>
      </c>
      <c r="D434" s="26" t="s">
        <v>1393</v>
      </c>
      <c r="E434" s="211">
        <f>SUMIF(Row!A:A,A434,Row!C:C)/1000</f>
        <v>28.743749999999999</v>
      </c>
      <c r="F434" s="26" t="s">
        <v>1458</v>
      </c>
      <c r="G434" s="26">
        <f>COUNTIF($A434:$A$2000,A434)</f>
        <v>1</v>
      </c>
      <c r="H434" s="26">
        <f>COUNTIF(Row!A:A,A434)</f>
        <v>1</v>
      </c>
    </row>
    <row r="435" spans="1:8" x14ac:dyDescent="0.25">
      <c r="A435" s="25">
        <v>33510</v>
      </c>
      <c r="B435" s="27" t="s">
        <v>337</v>
      </c>
      <c r="C435" s="26" t="s">
        <v>282</v>
      </c>
      <c r="D435" s="33" t="s">
        <v>1393</v>
      </c>
      <c r="E435" s="211">
        <f>SUMIF(Row!A:A,A435,Row!C:C)/1000</f>
        <v>0</v>
      </c>
      <c r="F435" s="26" t="s">
        <v>1458</v>
      </c>
      <c r="G435" s="26">
        <f>COUNTIF($A435:$A$2000,A435)</f>
        <v>1</v>
      </c>
      <c r="H435" s="26">
        <f>COUNTIF(Row!A:A,A435)</f>
        <v>0</v>
      </c>
    </row>
    <row r="436" spans="1:8" x14ac:dyDescent="0.25">
      <c r="A436" s="25">
        <v>33520</v>
      </c>
      <c r="B436" s="27" t="s">
        <v>338</v>
      </c>
      <c r="C436" s="26" t="s">
        <v>282</v>
      </c>
      <c r="D436" s="33" t="s">
        <v>1393</v>
      </c>
      <c r="E436" s="211">
        <f>SUMIF(Row!A:A,A436,Row!C:C)/1000</f>
        <v>10.633329999999999</v>
      </c>
      <c r="F436" s="26" t="s">
        <v>1458</v>
      </c>
      <c r="G436" s="26">
        <f>COUNTIF($A436:$A$2000,A436)</f>
        <v>1</v>
      </c>
      <c r="H436" s="26">
        <f>COUNTIF(Row!A:A,A436)</f>
        <v>1</v>
      </c>
    </row>
    <row r="437" spans="1:8" x14ac:dyDescent="0.25">
      <c r="A437" s="25">
        <v>34010</v>
      </c>
      <c r="B437" s="26" t="s">
        <v>155</v>
      </c>
      <c r="C437" s="26" t="s">
        <v>281</v>
      </c>
      <c r="D437" s="35" t="s">
        <v>1422</v>
      </c>
      <c r="E437" s="211">
        <f>SUMIF(Row!A:A,A437,Row!C:C)/1000</f>
        <v>0</v>
      </c>
      <c r="F437" s="26" t="s">
        <v>1458</v>
      </c>
      <c r="G437" s="26">
        <f>COUNTIF($A437:$A$2000,A437)</f>
        <v>1</v>
      </c>
      <c r="H437" s="26">
        <f>COUNTIF(Row!A:A,A437)</f>
        <v>0</v>
      </c>
    </row>
    <row r="438" spans="1:8" x14ac:dyDescent="0.25">
      <c r="A438">
        <v>34013</v>
      </c>
      <c r="B438" t="s">
        <v>939</v>
      </c>
      <c r="C438" s="26" t="s">
        <v>281</v>
      </c>
      <c r="D438" s="33" t="s">
        <v>1422</v>
      </c>
      <c r="E438" s="211">
        <f>SUMIF(Row!A:A,A438,Row!C:C)/1000</f>
        <v>0</v>
      </c>
      <c r="F438" s="26" t="s">
        <v>1458</v>
      </c>
      <c r="G438" s="26">
        <f>COUNTIF($A438:$A$2000,A438)</f>
        <v>1</v>
      </c>
      <c r="H438" s="26">
        <f>COUNTIF(Row!A:A,A438)</f>
        <v>0</v>
      </c>
    </row>
    <row r="439" spans="1:8" x14ac:dyDescent="0.25">
      <c r="A439" s="25">
        <v>34020</v>
      </c>
      <c r="B439" s="26" t="s">
        <v>156</v>
      </c>
      <c r="C439" s="26" t="s">
        <v>813</v>
      </c>
      <c r="D439" s="35" t="s">
        <v>1419</v>
      </c>
      <c r="E439" s="211">
        <f>SUMIF(Row!A:A,A439,Row!C:C)/1000</f>
        <v>0</v>
      </c>
      <c r="F439" s="26" t="s">
        <v>1458</v>
      </c>
      <c r="G439" s="26">
        <f>COUNTIF($A439:$A$2000,A439)</f>
        <v>1</v>
      </c>
      <c r="H439" s="26">
        <f>COUNTIF(Row!A:A,A439)</f>
        <v>0</v>
      </c>
    </row>
    <row r="440" spans="1:8" x14ac:dyDescent="0.25">
      <c r="A440" s="25">
        <v>34030</v>
      </c>
      <c r="B440" s="26" t="s">
        <v>157</v>
      </c>
      <c r="C440" s="26" t="s">
        <v>280</v>
      </c>
      <c r="D440" s="35" t="s">
        <v>1420</v>
      </c>
      <c r="E440" s="211">
        <f>SUMIF(Row!A:A,A440,Row!C:C)/1000</f>
        <v>0</v>
      </c>
      <c r="F440" s="26" t="s">
        <v>1458</v>
      </c>
      <c r="G440" s="26">
        <f>COUNTIF($A440:$A$2000,A440)</f>
        <v>1</v>
      </c>
      <c r="H440" s="26">
        <f>COUNTIF(Row!A:A,A440)</f>
        <v>0</v>
      </c>
    </row>
    <row r="441" spans="1:8" x14ac:dyDescent="0.25">
      <c r="A441" s="25">
        <v>34031</v>
      </c>
      <c r="B441" s="27" t="s">
        <v>830</v>
      </c>
      <c r="C441" s="26" t="s">
        <v>280</v>
      </c>
      <c r="D441" s="33" t="s">
        <v>1420</v>
      </c>
      <c r="E441" s="211">
        <f>SUMIF(Row!A:A,A441,Row!C:C)/1000</f>
        <v>0</v>
      </c>
      <c r="F441" s="26" t="s">
        <v>1458</v>
      </c>
      <c r="G441" s="26">
        <f>COUNTIF($A441:$A$2000,A441)</f>
        <v>1</v>
      </c>
      <c r="H441" s="26">
        <f>COUNTIF(Row!A:A,A441)</f>
        <v>0</v>
      </c>
    </row>
    <row r="442" spans="1:8" x14ac:dyDescent="0.25">
      <c r="A442">
        <v>34032</v>
      </c>
      <c r="B442" t="s">
        <v>840</v>
      </c>
      <c r="C442" s="26" t="s">
        <v>280</v>
      </c>
      <c r="D442" s="33" t="s">
        <v>1420</v>
      </c>
      <c r="E442" s="211">
        <f>SUMIF(Row!A:A,A442,Row!C:C)/1000</f>
        <v>0</v>
      </c>
      <c r="F442" s="26" t="s">
        <v>1458</v>
      </c>
      <c r="G442" s="26">
        <f>COUNTIF($A442:$A$2000,A442)</f>
        <v>1</v>
      </c>
      <c r="H442" s="26">
        <f>COUNTIF(Row!A:A,A442)</f>
        <v>0</v>
      </c>
    </row>
    <row r="443" spans="1:8" x14ac:dyDescent="0.25">
      <c r="A443">
        <v>34033</v>
      </c>
      <c r="B443" t="s">
        <v>836</v>
      </c>
      <c r="C443" s="26" t="s">
        <v>280</v>
      </c>
      <c r="D443" s="33" t="s">
        <v>1420</v>
      </c>
      <c r="E443" s="211">
        <f>SUMIF(Row!A:A,A443,Row!C:C)/1000</f>
        <v>0</v>
      </c>
      <c r="F443" s="26" t="s">
        <v>1458</v>
      </c>
      <c r="G443" s="26">
        <f>COUNTIF($A443:$A$2000,A443)</f>
        <v>1</v>
      </c>
      <c r="H443" s="26">
        <f>COUNTIF(Row!A:A,A443)</f>
        <v>0</v>
      </c>
    </row>
    <row r="444" spans="1:8" x14ac:dyDescent="0.25">
      <c r="A444" s="25">
        <v>34035</v>
      </c>
      <c r="B444" s="26" t="s">
        <v>158</v>
      </c>
      <c r="C444" s="26" t="s">
        <v>281</v>
      </c>
      <c r="D444" s="35" t="s">
        <v>1422</v>
      </c>
      <c r="E444" s="211">
        <f>SUMIF(Row!A:A,A444,Row!C:C)/1000</f>
        <v>0</v>
      </c>
      <c r="F444" s="26" t="s">
        <v>1458</v>
      </c>
      <c r="G444" s="26">
        <f>COUNTIF($A444:$A$2000,A444)</f>
        <v>1</v>
      </c>
      <c r="H444" s="26">
        <f>COUNTIF(Row!A:A,A444)</f>
        <v>0</v>
      </c>
    </row>
    <row r="445" spans="1:8" x14ac:dyDescent="0.25">
      <c r="A445" s="25">
        <v>34040</v>
      </c>
      <c r="B445" s="26" t="s">
        <v>159</v>
      </c>
      <c r="C445" s="26" t="s">
        <v>813</v>
      </c>
      <c r="D445" s="35" t="s">
        <v>1419</v>
      </c>
      <c r="E445" s="211">
        <f>SUMIF(Row!A:A,A445,Row!C:C)/1000</f>
        <v>0</v>
      </c>
      <c r="F445" s="26" t="s">
        <v>1458</v>
      </c>
      <c r="G445" s="26">
        <f>COUNTIF($A445:$A$2000,A445)</f>
        <v>1</v>
      </c>
      <c r="H445" s="26">
        <f>COUNTIF(Row!A:A,A445)</f>
        <v>0</v>
      </c>
    </row>
    <row r="446" spans="1:8" x14ac:dyDescent="0.25">
      <c r="A446" s="25">
        <v>34045</v>
      </c>
      <c r="B446" s="26" t="s">
        <v>160</v>
      </c>
      <c r="C446" s="26" t="s">
        <v>775</v>
      </c>
      <c r="D446" s="26" t="s">
        <v>1524</v>
      </c>
      <c r="E446" s="211">
        <f>SUMIF(Row!A:A,A446,Row!C:C)/1000</f>
        <v>0</v>
      </c>
      <c r="F446" s="26" t="s">
        <v>1458</v>
      </c>
      <c r="G446" s="26">
        <f>COUNTIF($A446:$A$2000,A446)</f>
        <v>1</v>
      </c>
      <c r="H446" s="26">
        <f>COUNTIF(Row!A:A,A446)</f>
        <v>0</v>
      </c>
    </row>
    <row r="447" spans="1:8" x14ac:dyDescent="0.25">
      <c r="A447">
        <v>34046</v>
      </c>
      <c r="B447" t="s">
        <v>940</v>
      </c>
      <c r="C447" s="26" t="s">
        <v>774</v>
      </c>
      <c r="D447" s="35" t="s">
        <v>1525</v>
      </c>
      <c r="E447" s="211">
        <f>SUMIF(Row!A:A,A447,Row!C:C)/1000</f>
        <v>0</v>
      </c>
      <c r="F447" s="26" t="s">
        <v>1458</v>
      </c>
      <c r="G447" s="26">
        <f>COUNTIF($A447:$A$2000,A447)</f>
        <v>1</v>
      </c>
      <c r="H447" s="26">
        <f>COUNTIF(Row!A:A,A447)</f>
        <v>0</v>
      </c>
    </row>
    <row r="448" spans="1:8" x14ac:dyDescent="0.25">
      <c r="A448" s="25">
        <v>34050</v>
      </c>
      <c r="B448" s="26" t="s">
        <v>161</v>
      </c>
      <c r="C448" s="26" t="s">
        <v>813</v>
      </c>
      <c r="D448" s="35" t="s">
        <v>1419</v>
      </c>
      <c r="E448" s="211">
        <f>SUMIF(Row!A:A,A448,Row!C:C)/1000</f>
        <v>0</v>
      </c>
      <c r="F448" s="26" t="s">
        <v>1458</v>
      </c>
      <c r="G448" s="26">
        <f>COUNTIF($A448:$A$2000,A448)</f>
        <v>1</v>
      </c>
      <c r="H448" s="26">
        <f>COUNTIF(Row!A:A,A448)</f>
        <v>0</v>
      </c>
    </row>
    <row r="449" spans="1:8" x14ac:dyDescent="0.25">
      <c r="A449" s="25">
        <v>34055</v>
      </c>
      <c r="B449" s="26" t="s">
        <v>162</v>
      </c>
      <c r="C449" s="26" t="s">
        <v>813</v>
      </c>
      <c r="D449" s="35" t="s">
        <v>1419</v>
      </c>
      <c r="E449" s="211">
        <f>SUMIF(Row!A:A,A449,Row!C:C)/1000</f>
        <v>0</v>
      </c>
      <c r="F449" s="26" t="s">
        <v>1458</v>
      </c>
      <c r="G449" s="26">
        <f>COUNTIF($A449:$A$2000,A449)</f>
        <v>1</v>
      </c>
      <c r="H449" s="26">
        <f>COUNTIF(Row!A:A,A449)</f>
        <v>0</v>
      </c>
    </row>
    <row r="450" spans="1:8" x14ac:dyDescent="0.25">
      <c r="A450" s="25">
        <v>34060</v>
      </c>
      <c r="B450" s="26" t="s">
        <v>163</v>
      </c>
      <c r="C450" s="26" t="s">
        <v>813</v>
      </c>
      <c r="D450" s="35" t="s">
        <v>1419</v>
      </c>
      <c r="E450" s="211">
        <f>SUMIF(Row!A:A,A450,Row!C:C)/1000</f>
        <v>0</v>
      </c>
      <c r="F450" s="26" t="s">
        <v>1458</v>
      </c>
      <c r="G450" s="26">
        <f>COUNTIF($A450:$A$2000,A450)</f>
        <v>1</v>
      </c>
      <c r="H450" s="26">
        <f>COUNTIF(Row!A:A,A450)</f>
        <v>0</v>
      </c>
    </row>
    <row r="451" spans="1:8" x14ac:dyDescent="0.25">
      <c r="A451" s="25">
        <v>34061</v>
      </c>
      <c r="B451" s="27" t="s">
        <v>339</v>
      </c>
      <c r="C451" s="26" t="s">
        <v>280</v>
      </c>
      <c r="D451" s="33" t="s">
        <v>1420</v>
      </c>
      <c r="E451" s="211">
        <f>SUMIF(Row!A:A,A451,Row!C:C)/1000</f>
        <v>0</v>
      </c>
      <c r="F451" s="26" t="s">
        <v>1458</v>
      </c>
      <c r="G451" s="26">
        <f>COUNTIF($A451:$A$2000,A451)</f>
        <v>1</v>
      </c>
      <c r="H451" s="26">
        <f>COUNTIF(Row!A:A,A451)</f>
        <v>0</v>
      </c>
    </row>
    <row r="452" spans="1:8" x14ac:dyDescent="0.25">
      <c r="A452" s="25">
        <v>34065</v>
      </c>
      <c r="B452" s="26" t="s">
        <v>164</v>
      </c>
      <c r="C452" s="26" t="s">
        <v>813</v>
      </c>
      <c r="D452" s="35" t="s">
        <v>1419</v>
      </c>
      <c r="E452" s="211">
        <f>SUMIF(Row!A:A,A452,Row!C:C)/1000</f>
        <v>0</v>
      </c>
      <c r="F452" s="26" t="s">
        <v>1458</v>
      </c>
      <c r="G452" s="26">
        <f>COUNTIF($A452:$A$2000,A452)</f>
        <v>1</v>
      </c>
      <c r="H452" s="26">
        <f>COUNTIF(Row!A:A,A452)</f>
        <v>0</v>
      </c>
    </row>
    <row r="453" spans="1:8" x14ac:dyDescent="0.25">
      <c r="A453" s="25">
        <v>34070</v>
      </c>
      <c r="B453" s="26" t="s">
        <v>165</v>
      </c>
      <c r="C453" s="26" t="s">
        <v>813</v>
      </c>
      <c r="D453" s="35" t="s">
        <v>1419</v>
      </c>
      <c r="E453" s="211">
        <f>SUMIF(Row!A:A,A453,Row!C:C)/1000</f>
        <v>0</v>
      </c>
      <c r="F453" s="26" t="s">
        <v>1458</v>
      </c>
      <c r="G453" s="26">
        <f>COUNTIF($A453:$A$2000,A453)</f>
        <v>1</v>
      </c>
      <c r="H453" s="26">
        <f>COUNTIF(Row!A:A,A453)</f>
        <v>0</v>
      </c>
    </row>
    <row r="454" spans="1:8" x14ac:dyDescent="0.25">
      <c r="A454" s="25">
        <v>34080</v>
      </c>
      <c r="B454" s="26" t="s">
        <v>166</v>
      </c>
      <c r="C454" s="26" t="s">
        <v>1376</v>
      </c>
      <c r="D454" s="35" t="s">
        <v>1385</v>
      </c>
      <c r="E454" s="211">
        <f>SUMIF(Row!A:A,A454,Row!C:C)/1000</f>
        <v>0</v>
      </c>
      <c r="F454" s="26" t="s">
        <v>1458</v>
      </c>
      <c r="G454" s="26">
        <f>COUNTIF($A454:$A$2000,A454)</f>
        <v>1</v>
      </c>
      <c r="H454" s="26">
        <f>COUNTIF(Row!A:A,A454)</f>
        <v>0</v>
      </c>
    </row>
    <row r="455" spans="1:8" x14ac:dyDescent="0.25">
      <c r="A455" s="25">
        <v>34090</v>
      </c>
      <c r="B455" s="26" t="s">
        <v>167</v>
      </c>
      <c r="C455" s="26" t="s">
        <v>813</v>
      </c>
      <c r="D455" s="35" t="s">
        <v>1419</v>
      </c>
      <c r="E455" s="211">
        <f>SUMIF(Row!A:A,A455,Row!C:C)/1000</f>
        <v>0</v>
      </c>
      <c r="F455" s="26" t="s">
        <v>1458</v>
      </c>
      <c r="G455" s="26">
        <f>COUNTIF($A455:$A$2000,A455)</f>
        <v>1</v>
      </c>
      <c r="H455" s="26">
        <f>COUNTIF(Row!A:A,A455)</f>
        <v>0</v>
      </c>
    </row>
    <row r="456" spans="1:8" x14ac:dyDescent="0.25">
      <c r="A456" s="25">
        <v>34100</v>
      </c>
      <c r="B456" s="26" t="s">
        <v>168</v>
      </c>
      <c r="C456" s="26" t="s">
        <v>813</v>
      </c>
      <c r="D456" s="35" t="s">
        <v>1419</v>
      </c>
      <c r="E456" s="211">
        <f>SUMIF(Row!A:A,A456,Row!C:C)/1000</f>
        <v>0</v>
      </c>
      <c r="F456" s="26" t="s">
        <v>1458</v>
      </c>
      <c r="G456" s="26">
        <f>COUNTIF($A456:$A$2000,A456)</f>
        <v>1</v>
      </c>
      <c r="H456" s="26">
        <f>COUNTIF(Row!A:A,A456)</f>
        <v>0</v>
      </c>
    </row>
    <row r="457" spans="1:8" x14ac:dyDescent="0.25">
      <c r="A457" s="25">
        <v>34101</v>
      </c>
      <c r="B457" s="26" t="s">
        <v>169</v>
      </c>
      <c r="C457" s="26" t="s">
        <v>813</v>
      </c>
      <c r="D457" s="35" t="s">
        <v>1419</v>
      </c>
      <c r="E457" s="211">
        <f>SUMIF(Row!A:A,A457,Row!C:C)/1000</f>
        <v>0</v>
      </c>
      <c r="F457" s="26" t="s">
        <v>1458</v>
      </c>
      <c r="G457" s="26">
        <f>COUNTIF($A457:$A$2000,A457)</f>
        <v>1</v>
      </c>
      <c r="H457" s="26">
        <f>COUNTIF(Row!A:A,A457)</f>
        <v>0</v>
      </c>
    </row>
    <row r="458" spans="1:8" x14ac:dyDescent="0.25">
      <c r="A458" s="25">
        <v>34102</v>
      </c>
      <c r="B458" s="26" t="s">
        <v>859</v>
      </c>
      <c r="C458" s="26" t="s">
        <v>813</v>
      </c>
      <c r="D458" s="35" t="s">
        <v>1419</v>
      </c>
      <c r="E458" s="211">
        <f>SUMIF(Row!A:A,A458,Row!C:C)/1000</f>
        <v>0</v>
      </c>
      <c r="F458" s="26" t="s">
        <v>1458</v>
      </c>
      <c r="G458" s="26">
        <f>COUNTIF($A458:$A$2000,A458)</f>
        <v>1</v>
      </c>
      <c r="H458" s="26">
        <f>COUNTIF(Row!A:A,A458)</f>
        <v>0</v>
      </c>
    </row>
    <row r="459" spans="1:8" x14ac:dyDescent="0.25">
      <c r="A459" s="25">
        <v>34103</v>
      </c>
      <c r="B459" s="26" t="s">
        <v>170</v>
      </c>
      <c r="C459" s="26" t="s">
        <v>273</v>
      </c>
      <c r="D459" s="35" t="s">
        <v>1447</v>
      </c>
      <c r="E459" s="211">
        <f>SUMIF(Row!A:A,A459,Row!C:C)/1000</f>
        <v>0</v>
      </c>
      <c r="F459" s="26" t="s">
        <v>1458</v>
      </c>
      <c r="G459" s="26">
        <f>COUNTIF($A459:$A$2000,A459)</f>
        <v>1</v>
      </c>
      <c r="H459" s="26">
        <f>COUNTIF(Row!A:A,A459)</f>
        <v>0</v>
      </c>
    </row>
    <row r="460" spans="1:8" x14ac:dyDescent="0.25">
      <c r="A460" s="25">
        <v>34110</v>
      </c>
      <c r="B460" s="26" t="s">
        <v>171</v>
      </c>
      <c r="C460" s="26" t="s">
        <v>813</v>
      </c>
      <c r="D460" s="35" t="s">
        <v>1419</v>
      </c>
      <c r="E460" s="211">
        <f>SUMIF(Row!A:A,A460,Row!C:C)/1000</f>
        <v>0</v>
      </c>
      <c r="F460" s="26" t="s">
        <v>1458</v>
      </c>
      <c r="G460" s="26">
        <f>COUNTIF($A460:$A$2000,A460)</f>
        <v>1</v>
      </c>
      <c r="H460" s="26">
        <f>COUNTIF(Row!A:A,A460)</f>
        <v>0</v>
      </c>
    </row>
    <row r="461" spans="1:8" x14ac:dyDescent="0.25">
      <c r="A461" s="25">
        <v>34111</v>
      </c>
      <c r="B461" s="26" t="s">
        <v>172</v>
      </c>
      <c r="C461" s="26" t="s">
        <v>775</v>
      </c>
      <c r="D461" s="35" t="s">
        <v>1524</v>
      </c>
      <c r="E461" s="211">
        <f>SUMIF(Row!A:A,A461,Row!C:C)/1000</f>
        <v>0</v>
      </c>
      <c r="F461" s="26" t="s">
        <v>1458</v>
      </c>
      <c r="G461" s="26">
        <f>COUNTIF($A461:$A$2000,A461)</f>
        <v>1</v>
      </c>
      <c r="H461" s="26">
        <f>COUNTIF(Row!A:A,A461)</f>
        <v>0</v>
      </c>
    </row>
    <row r="462" spans="1:8" x14ac:dyDescent="0.25">
      <c r="A462" s="25">
        <v>34112</v>
      </c>
      <c r="B462" s="26" t="s">
        <v>173</v>
      </c>
      <c r="C462" s="26" t="s">
        <v>775</v>
      </c>
      <c r="D462" s="35" t="s">
        <v>1524</v>
      </c>
      <c r="E462" s="211">
        <f>SUMIF(Row!A:A,A462,Row!C:C)/1000</f>
        <v>0</v>
      </c>
      <c r="F462" s="26" t="s">
        <v>1458</v>
      </c>
      <c r="G462" s="26">
        <f>COUNTIF($A462:$A$2000,A462)</f>
        <v>1</v>
      </c>
      <c r="H462" s="26">
        <f>COUNTIF(Row!A:A,A462)</f>
        <v>0</v>
      </c>
    </row>
    <row r="463" spans="1:8" x14ac:dyDescent="0.25">
      <c r="A463" s="25">
        <v>34120</v>
      </c>
      <c r="B463" s="26" t="s">
        <v>174</v>
      </c>
      <c r="C463" s="26" t="s">
        <v>775</v>
      </c>
      <c r="D463" s="35" t="s">
        <v>1524</v>
      </c>
      <c r="E463" s="211">
        <f>SUMIF(Row!A:A,A463,Row!C:C)/1000</f>
        <v>0</v>
      </c>
      <c r="F463" s="26" t="s">
        <v>1458</v>
      </c>
      <c r="G463" s="26">
        <f>COUNTIF($A463:$A$2000,A463)</f>
        <v>1</v>
      </c>
      <c r="H463" s="26">
        <f>COUNTIF(Row!A:A,A463)</f>
        <v>0</v>
      </c>
    </row>
    <row r="464" spans="1:8" x14ac:dyDescent="0.25">
      <c r="A464" s="25">
        <v>34121</v>
      </c>
      <c r="B464" s="26" t="s">
        <v>175</v>
      </c>
      <c r="C464" s="26" t="s">
        <v>813</v>
      </c>
      <c r="D464" s="35" t="s">
        <v>1419</v>
      </c>
      <c r="E464" s="211">
        <f>SUMIF(Row!A:A,A464,Row!C:C)/1000</f>
        <v>0</v>
      </c>
      <c r="F464" s="26" t="s">
        <v>1458</v>
      </c>
      <c r="G464" s="26">
        <f>COUNTIF($A464:$A$2000,A464)</f>
        <v>1</v>
      </c>
      <c r="H464" s="26">
        <f>COUNTIF(Row!A:A,A464)</f>
        <v>0</v>
      </c>
    </row>
    <row r="465" spans="1:8" x14ac:dyDescent="0.25">
      <c r="A465" s="25">
        <v>34130</v>
      </c>
      <c r="B465" s="26" t="s">
        <v>176</v>
      </c>
      <c r="C465" s="26" t="s">
        <v>775</v>
      </c>
      <c r="D465" s="35" t="s">
        <v>1524</v>
      </c>
      <c r="E465" s="211">
        <f>SUMIF(Row!A:A,A465,Row!C:C)/1000</f>
        <v>0</v>
      </c>
      <c r="F465" s="26" t="s">
        <v>1458</v>
      </c>
      <c r="G465" s="26">
        <f>COUNTIF($A465:$A$2000,A465)</f>
        <v>1</v>
      </c>
      <c r="H465" s="26">
        <f>COUNTIF(Row!A:A,A465)</f>
        <v>0</v>
      </c>
    </row>
    <row r="466" spans="1:8" x14ac:dyDescent="0.25">
      <c r="A466" s="25">
        <v>34131</v>
      </c>
      <c r="B466" s="26" t="s">
        <v>177</v>
      </c>
      <c r="C466" s="26" t="s">
        <v>813</v>
      </c>
      <c r="D466" s="35" t="s">
        <v>1419</v>
      </c>
      <c r="E466" s="211">
        <f>SUMIF(Row!A:A,A466,Row!C:C)/1000</f>
        <v>0</v>
      </c>
      <c r="F466" s="26" t="s">
        <v>1458</v>
      </c>
      <c r="G466" s="26">
        <f>COUNTIF($A466:$A$2000,A466)</f>
        <v>1</v>
      </c>
      <c r="H466" s="26">
        <f>COUNTIF(Row!A:A,A466)</f>
        <v>0</v>
      </c>
    </row>
    <row r="467" spans="1:8" x14ac:dyDescent="0.25">
      <c r="A467" s="25">
        <v>34132</v>
      </c>
      <c r="B467" s="26" t="s">
        <v>178</v>
      </c>
      <c r="C467" s="26" t="s">
        <v>775</v>
      </c>
      <c r="D467" s="35" t="s">
        <v>1524</v>
      </c>
      <c r="E467" s="211">
        <f>SUMIF(Row!A:A,A467,Row!C:C)/1000</f>
        <v>0</v>
      </c>
      <c r="F467" s="26" t="s">
        <v>1458</v>
      </c>
      <c r="G467" s="26">
        <f>COUNTIF($A467:$A$2000,A467)</f>
        <v>1</v>
      </c>
      <c r="H467" s="26">
        <f>COUNTIF(Row!A:A,A467)</f>
        <v>0</v>
      </c>
    </row>
    <row r="468" spans="1:8" x14ac:dyDescent="0.25">
      <c r="A468" s="25">
        <v>34140</v>
      </c>
      <c r="B468" s="26" t="s">
        <v>179</v>
      </c>
      <c r="C468" s="26" t="s">
        <v>775</v>
      </c>
      <c r="D468" s="35" t="s">
        <v>1524</v>
      </c>
      <c r="E468" s="211">
        <f>SUMIF(Row!A:A,A468,Row!C:C)/1000</f>
        <v>0</v>
      </c>
      <c r="F468" s="26" t="s">
        <v>1458</v>
      </c>
      <c r="G468" s="26">
        <f>COUNTIF($A468:$A$2000,A468)</f>
        <v>1</v>
      </c>
      <c r="H468" s="26">
        <f>COUNTIF(Row!A:A,A468)</f>
        <v>0</v>
      </c>
    </row>
    <row r="469" spans="1:8" x14ac:dyDescent="0.25">
      <c r="A469" s="25">
        <v>34141</v>
      </c>
      <c r="B469" s="26" t="s">
        <v>846</v>
      </c>
      <c r="C469" s="26" t="s">
        <v>1528</v>
      </c>
      <c r="D469" s="35" t="s">
        <v>1526</v>
      </c>
      <c r="E469" s="211">
        <f>SUMIF(Row!A:A,A469,Row!C:C)/1000</f>
        <v>0</v>
      </c>
      <c r="F469" s="26" t="s">
        <v>1458</v>
      </c>
      <c r="G469" s="26">
        <f>COUNTIF($A469:$A$2000,A469)</f>
        <v>1</v>
      </c>
      <c r="H469" s="26">
        <f>COUNTIF(Row!A:A,A469)</f>
        <v>0</v>
      </c>
    </row>
    <row r="470" spans="1:8" x14ac:dyDescent="0.25">
      <c r="A470" s="25">
        <v>34150</v>
      </c>
      <c r="B470" s="26" t="s">
        <v>180</v>
      </c>
      <c r="C470" s="26" t="s">
        <v>774</v>
      </c>
      <c r="D470" s="35" t="s">
        <v>1525</v>
      </c>
      <c r="E470" s="211">
        <f>SUMIF(Row!A:A,A470,Row!C:C)/1000</f>
        <v>0</v>
      </c>
      <c r="F470" s="26" t="s">
        <v>1458</v>
      </c>
      <c r="G470" s="26">
        <f>COUNTIF($A470:$A$2000,A470)</f>
        <v>1</v>
      </c>
      <c r="H470" s="26">
        <f>COUNTIF(Row!A:A,A470)</f>
        <v>0</v>
      </c>
    </row>
    <row r="471" spans="1:8" x14ac:dyDescent="0.25">
      <c r="A471" s="25">
        <v>34160</v>
      </c>
      <c r="B471" s="26" t="s">
        <v>181</v>
      </c>
      <c r="C471" s="26" t="s">
        <v>774</v>
      </c>
      <c r="D471" s="35" t="s">
        <v>1525</v>
      </c>
      <c r="E471" s="211">
        <f>SUMIF(Row!A:A,A471,Row!C:C)/1000</f>
        <v>0</v>
      </c>
      <c r="F471" s="26" t="s">
        <v>1458</v>
      </c>
      <c r="G471" s="26">
        <f>COUNTIF($A471:$A$2000,A471)</f>
        <v>1</v>
      </c>
      <c r="H471" s="26">
        <f>COUNTIF(Row!A:A,A471)</f>
        <v>0</v>
      </c>
    </row>
    <row r="472" spans="1:8" x14ac:dyDescent="0.25">
      <c r="A472" s="25">
        <v>34170</v>
      </c>
      <c r="B472" s="26" t="s">
        <v>182</v>
      </c>
      <c r="C472" s="26" t="s">
        <v>775</v>
      </c>
      <c r="D472" s="35" t="s">
        <v>1524</v>
      </c>
      <c r="E472" s="211">
        <f>SUMIF(Row!A:A,A472,Row!C:C)/1000</f>
        <v>0</v>
      </c>
      <c r="F472" s="26" t="s">
        <v>1458</v>
      </c>
      <c r="G472" s="26">
        <f>COUNTIF($A472:$A$2000,A472)</f>
        <v>1</v>
      </c>
      <c r="H472" s="26">
        <f>COUNTIF(Row!A:A,A472)</f>
        <v>0</v>
      </c>
    </row>
    <row r="473" spans="1:8" x14ac:dyDescent="0.25">
      <c r="A473">
        <v>34180</v>
      </c>
      <c r="B473" t="s">
        <v>946</v>
      </c>
      <c r="C473" s="26" t="s">
        <v>273</v>
      </c>
      <c r="D473" s="33" t="s">
        <v>1447</v>
      </c>
      <c r="E473" s="211">
        <f>SUMIF(Row!A:A,A473,Row!C:C)/1000</f>
        <v>0</v>
      </c>
      <c r="F473" s="26" t="s">
        <v>1458</v>
      </c>
      <c r="G473" s="26">
        <f>COUNTIF($A473:$A$2000,A473)</f>
        <v>1</v>
      </c>
      <c r="H473" s="26">
        <f>COUNTIF(Row!A:A,A473)</f>
        <v>0</v>
      </c>
    </row>
    <row r="474" spans="1:8" x14ac:dyDescent="0.25">
      <c r="A474" s="25">
        <v>34200</v>
      </c>
      <c r="B474" s="26" t="s">
        <v>183</v>
      </c>
      <c r="C474" s="26" t="s">
        <v>813</v>
      </c>
      <c r="D474" s="35" t="s">
        <v>1419</v>
      </c>
      <c r="E474" s="211">
        <f>SUMIF(Row!A:A,A474,Row!C:C)/1000</f>
        <v>0</v>
      </c>
      <c r="F474" s="26" t="s">
        <v>1458</v>
      </c>
      <c r="G474" s="26">
        <f>COUNTIF($A474:$A$2000,A474)</f>
        <v>1</v>
      </c>
      <c r="H474" s="26">
        <f>COUNTIF(Row!A:A,A474)</f>
        <v>0</v>
      </c>
    </row>
    <row r="475" spans="1:8" x14ac:dyDescent="0.25">
      <c r="A475" s="25">
        <v>34201</v>
      </c>
      <c r="B475" s="26" t="s">
        <v>184</v>
      </c>
      <c r="C475" s="26" t="s">
        <v>813</v>
      </c>
      <c r="D475" s="35" t="s">
        <v>1419</v>
      </c>
      <c r="E475" s="211">
        <f>SUMIF(Row!A:A,A475,Row!C:C)/1000</f>
        <v>0</v>
      </c>
      <c r="F475" s="26" t="s">
        <v>1458</v>
      </c>
      <c r="G475" s="26">
        <f>COUNTIF($A475:$A$2000,A475)</f>
        <v>1</v>
      </c>
      <c r="H475" s="26">
        <f>COUNTIF(Row!A:A,A475)</f>
        <v>0</v>
      </c>
    </row>
    <row r="476" spans="1:8" x14ac:dyDescent="0.25">
      <c r="A476" s="25">
        <v>34202</v>
      </c>
      <c r="B476" s="26" t="s">
        <v>860</v>
      </c>
      <c r="C476" s="26" t="s">
        <v>813</v>
      </c>
      <c r="D476" s="35" t="s">
        <v>1419</v>
      </c>
      <c r="E476" s="211">
        <f>SUMIF(Row!A:A,A476,Row!C:C)/1000</f>
        <v>0</v>
      </c>
      <c r="F476" s="26" t="s">
        <v>1458</v>
      </c>
      <c r="G476" s="26">
        <f>COUNTIF($A476:$A$2000,A476)</f>
        <v>1</v>
      </c>
      <c r="H476" s="26">
        <f>COUNTIF(Row!A:A,A476)</f>
        <v>0</v>
      </c>
    </row>
    <row r="477" spans="1:8" x14ac:dyDescent="0.25">
      <c r="A477" s="25">
        <v>34203</v>
      </c>
      <c r="B477" s="26" t="s">
        <v>186</v>
      </c>
      <c r="C477" s="26" t="s">
        <v>813</v>
      </c>
      <c r="D477" s="35" t="s">
        <v>1419</v>
      </c>
      <c r="E477" s="211">
        <f>SUMIF(Row!A:A,A477,Row!C:C)/1000</f>
        <v>0</v>
      </c>
      <c r="F477" s="26" t="s">
        <v>1458</v>
      </c>
      <c r="G477" s="26">
        <f>COUNTIF($A477:$A$2000,A477)</f>
        <v>1</v>
      </c>
      <c r="H477" s="26">
        <f>COUNTIF(Row!A:A,A477)</f>
        <v>0</v>
      </c>
    </row>
    <row r="478" spans="1:8" x14ac:dyDescent="0.25">
      <c r="A478" s="25">
        <v>34300</v>
      </c>
      <c r="B478" s="27" t="s">
        <v>340</v>
      </c>
      <c r="C478" s="26" t="s">
        <v>274</v>
      </c>
      <c r="D478" s="33" t="s">
        <v>1384</v>
      </c>
      <c r="E478" s="211">
        <f>SUMIF(Row!A:A,A478,Row!C:C)/1000</f>
        <v>0</v>
      </c>
      <c r="F478" s="26" t="s">
        <v>1458</v>
      </c>
      <c r="G478" s="26">
        <f>COUNTIF($A478:$A$2000,A478)</f>
        <v>1</v>
      </c>
      <c r="H478" s="26">
        <f>COUNTIF(Row!A:A,A478)</f>
        <v>0</v>
      </c>
    </row>
    <row r="479" spans="1:8" x14ac:dyDescent="0.25">
      <c r="A479" s="25">
        <v>34310</v>
      </c>
      <c r="B479" s="27" t="s">
        <v>341</v>
      </c>
      <c r="C479" s="26" t="s">
        <v>274</v>
      </c>
      <c r="D479" s="33" t="s">
        <v>1384</v>
      </c>
      <c r="E479" s="211">
        <f>SUMIF(Row!A:A,A479,Row!C:C)/1000</f>
        <v>0</v>
      </c>
      <c r="F479" s="26" t="s">
        <v>1458</v>
      </c>
      <c r="G479" s="26">
        <f>COUNTIF($A479:$A$2000,A479)</f>
        <v>1</v>
      </c>
      <c r="H479" s="26">
        <f>COUNTIF(Row!A:A,A479)</f>
        <v>0</v>
      </c>
    </row>
    <row r="480" spans="1:8" x14ac:dyDescent="0.25">
      <c r="A480" s="25">
        <v>34400</v>
      </c>
      <c r="B480" s="27" t="s">
        <v>342</v>
      </c>
      <c r="C480" s="26" t="s">
        <v>279</v>
      </c>
      <c r="D480" s="33" t="s">
        <v>1421</v>
      </c>
      <c r="E480" s="211">
        <f>SUMIF(Row!A:A,A480,Row!C:C)/1000</f>
        <v>0</v>
      </c>
      <c r="F480" s="26" t="s">
        <v>1458</v>
      </c>
      <c r="G480" s="26">
        <f>COUNTIF($A480:$A$2000,A480)</f>
        <v>1</v>
      </c>
      <c r="H480" s="26">
        <f>COUNTIF(Row!A:A,A480)</f>
        <v>0</v>
      </c>
    </row>
    <row r="481" spans="1:8" x14ac:dyDescent="0.25">
      <c r="A481" s="25">
        <v>34410</v>
      </c>
      <c r="B481" s="27" t="s">
        <v>343</v>
      </c>
      <c r="C481" s="26" t="s">
        <v>279</v>
      </c>
      <c r="D481" s="33" t="s">
        <v>1421</v>
      </c>
      <c r="E481" s="211">
        <f>SUMIF(Row!A:A,A481,Row!C:C)/1000</f>
        <v>0</v>
      </c>
      <c r="F481" s="26" t="s">
        <v>1458</v>
      </c>
      <c r="G481" s="26">
        <f>COUNTIF($A481:$A$2000,A481)</f>
        <v>1</v>
      </c>
      <c r="H481" s="26">
        <f>COUNTIF(Row!A:A,A481)</f>
        <v>0</v>
      </c>
    </row>
    <row r="482" spans="1:8" x14ac:dyDescent="0.25">
      <c r="A482" s="25">
        <v>34500</v>
      </c>
      <c r="B482" s="1" t="s">
        <v>1310</v>
      </c>
      <c r="C482" s="26" t="s">
        <v>1515</v>
      </c>
      <c r="D482" s="36" t="s">
        <v>1441</v>
      </c>
      <c r="E482" s="211">
        <f>SUMIF(Row!A:A,A482,Row!C:C)/1000</f>
        <v>0</v>
      </c>
      <c r="F482" s="26" t="s">
        <v>1458</v>
      </c>
      <c r="G482" s="26">
        <f>COUNTIF($A482:$A$2000,A482)</f>
        <v>1</v>
      </c>
      <c r="H482" s="26">
        <f>COUNTIF(Row!A:A,A482)</f>
        <v>0</v>
      </c>
    </row>
    <row r="483" spans="1:8" x14ac:dyDescent="0.25">
      <c r="A483" s="25">
        <v>34505</v>
      </c>
      <c r="B483" s="26" t="s">
        <v>187</v>
      </c>
      <c r="C483" s="26" t="s">
        <v>1515</v>
      </c>
      <c r="D483" s="35" t="s">
        <v>1452</v>
      </c>
      <c r="E483" s="211">
        <f>SUMIF(Row!A:A,A483,Row!C:C)/1000</f>
        <v>0</v>
      </c>
      <c r="F483" s="26" t="s">
        <v>1458</v>
      </c>
      <c r="G483" s="26">
        <f>COUNTIF($A483:$A$2000,A483)</f>
        <v>1</v>
      </c>
      <c r="H483" s="26">
        <f>COUNTIF(Row!A:A,A483)</f>
        <v>0</v>
      </c>
    </row>
    <row r="484" spans="1:8" x14ac:dyDescent="0.25">
      <c r="A484" s="25">
        <v>34520</v>
      </c>
      <c r="B484" s="27" t="s">
        <v>344</v>
      </c>
      <c r="C484" s="26" t="s">
        <v>276</v>
      </c>
      <c r="D484" s="33" t="s">
        <v>1425</v>
      </c>
      <c r="E484" s="211">
        <f>SUMIF(Row!A:A,A484,Row!C:C)/1000</f>
        <v>0</v>
      </c>
      <c r="F484" s="26" t="s">
        <v>1458</v>
      </c>
      <c r="G484" s="26">
        <f>COUNTIF($A484:$A$2000,A484)</f>
        <v>1</v>
      </c>
      <c r="H484" s="26">
        <f>COUNTIF(Row!A:A,A484)</f>
        <v>0</v>
      </c>
    </row>
    <row r="485" spans="1:8" x14ac:dyDescent="0.25">
      <c r="A485" s="25">
        <v>34600</v>
      </c>
      <c r="B485" s="27" t="s">
        <v>345</v>
      </c>
      <c r="C485" s="26" t="s">
        <v>274</v>
      </c>
      <c r="D485" s="33" t="s">
        <v>1384</v>
      </c>
      <c r="E485" s="211">
        <f>SUMIF(Row!A:A,A485,Row!C:C)/1000</f>
        <v>0</v>
      </c>
      <c r="F485" s="26" t="s">
        <v>1458</v>
      </c>
      <c r="G485" s="26">
        <f>COUNTIF($A485:$A$2000,A485)</f>
        <v>1</v>
      </c>
      <c r="H485" s="26">
        <f>COUNTIF(Row!A:A,A485)</f>
        <v>0</v>
      </c>
    </row>
    <row r="486" spans="1:8" x14ac:dyDescent="0.25">
      <c r="A486" s="25">
        <v>34615</v>
      </c>
      <c r="B486" s="27" t="s">
        <v>346</v>
      </c>
      <c r="C486" s="26" t="s">
        <v>279</v>
      </c>
      <c r="D486" s="33" t="s">
        <v>1421</v>
      </c>
      <c r="E486" s="211">
        <f>SUMIF(Row!A:A,A486,Row!C:C)/1000</f>
        <v>0</v>
      </c>
      <c r="F486" s="26" t="s">
        <v>1458</v>
      </c>
      <c r="G486" s="26">
        <f>COUNTIF($A486:$A$2000,A486)</f>
        <v>1</v>
      </c>
      <c r="H486" s="26">
        <f>COUNTIF(Row!A:A,A486)</f>
        <v>0</v>
      </c>
    </row>
    <row r="487" spans="1:8" x14ac:dyDescent="0.25">
      <c r="A487" s="25">
        <v>34700</v>
      </c>
      <c r="B487" s="27" t="s">
        <v>347</v>
      </c>
      <c r="C487" s="26" t="s">
        <v>274</v>
      </c>
      <c r="D487" s="33" t="s">
        <v>1384</v>
      </c>
      <c r="E487" s="211">
        <f>SUMIF(Row!A:A,A487,Row!C:C)/1000</f>
        <v>0</v>
      </c>
      <c r="F487" s="26" t="s">
        <v>1458</v>
      </c>
      <c r="G487" s="26">
        <f>COUNTIF($A487:$A$2000,A487)</f>
        <v>1</v>
      </c>
      <c r="H487" s="26">
        <f>COUNTIF(Row!A:A,A487)</f>
        <v>0</v>
      </c>
    </row>
    <row r="488" spans="1:8" x14ac:dyDescent="0.25">
      <c r="A488" s="25">
        <v>34705</v>
      </c>
      <c r="B488" s="27" t="s">
        <v>348</v>
      </c>
      <c r="C488" s="26" t="s">
        <v>274</v>
      </c>
      <c r="D488" s="33" t="s">
        <v>1384</v>
      </c>
      <c r="E488" s="211">
        <f>SUMIF(Row!A:A,A488,Row!C:C)/1000</f>
        <v>0</v>
      </c>
      <c r="F488" s="26" t="s">
        <v>1458</v>
      </c>
      <c r="G488" s="26">
        <f>COUNTIF($A488:$A$2000,A488)</f>
        <v>1</v>
      </c>
      <c r="H488" s="26">
        <f>COUNTIF(Row!A:A,A488)</f>
        <v>0</v>
      </c>
    </row>
    <row r="489" spans="1:8" x14ac:dyDescent="0.25">
      <c r="A489" s="25">
        <v>34800</v>
      </c>
      <c r="B489" s="27" t="s">
        <v>349</v>
      </c>
      <c r="C489" s="26" t="s">
        <v>277</v>
      </c>
      <c r="D489" s="33" t="s">
        <v>1423</v>
      </c>
      <c r="E489" s="211">
        <f>SUMIF(Row!A:A,A489,Row!C:C)/1000</f>
        <v>0</v>
      </c>
      <c r="F489" s="26" t="s">
        <v>1458</v>
      </c>
      <c r="G489" s="26">
        <f>COUNTIF($A489:$A$2000,A489)</f>
        <v>1</v>
      </c>
      <c r="H489" s="26">
        <f>COUNTIF(Row!A:A,A489)</f>
        <v>0</v>
      </c>
    </row>
    <row r="490" spans="1:8" x14ac:dyDescent="0.25">
      <c r="A490" s="25">
        <v>34801</v>
      </c>
      <c r="B490" s="27" t="s">
        <v>350</v>
      </c>
      <c r="C490" s="26" t="s">
        <v>277</v>
      </c>
      <c r="D490" s="33" t="s">
        <v>1423</v>
      </c>
      <c r="E490" s="211">
        <f>SUMIF(Row!A:A,A490,Row!C:C)/1000</f>
        <v>0</v>
      </c>
      <c r="F490" s="26" t="s">
        <v>1458</v>
      </c>
      <c r="G490" s="26">
        <f>COUNTIF($A490:$A$2000,A490)</f>
        <v>1</v>
      </c>
      <c r="H490" s="26">
        <f>COUNTIF(Row!A:A,A490)</f>
        <v>1</v>
      </c>
    </row>
    <row r="491" spans="1:8" x14ac:dyDescent="0.25">
      <c r="A491" s="25">
        <v>34805</v>
      </c>
      <c r="B491" s="27" t="s">
        <v>351</v>
      </c>
      <c r="C491" s="26" t="s">
        <v>277</v>
      </c>
      <c r="D491" s="33" t="s">
        <v>1423</v>
      </c>
      <c r="E491" s="211">
        <f>SUMIF(Row!A:A,A491,Row!C:C)/1000</f>
        <v>0</v>
      </c>
      <c r="F491" s="26" t="s">
        <v>1458</v>
      </c>
      <c r="G491" s="26">
        <f>COUNTIF($A491:$A$2000,A491)</f>
        <v>1</v>
      </c>
      <c r="H491" s="26">
        <f>COUNTIF(Row!A:A,A491)</f>
        <v>0</v>
      </c>
    </row>
    <row r="492" spans="1:8" x14ac:dyDescent="0.25">
      <c r="A492" s="25">
        <v>34810</v>
      </c>
      <c r="B492" s="27" t="s">
        <v>352</v>
      </c>
      <c r="C492" s="26" t="s">
        <v>277</v>
      </c>
      <c r="D492" s="33" t="s">
        <v>1423</v>
      </c>
      <c r="E492" s="211">
        <f>SUMIF(Row!A:A,A492,Row!C:C)/1000</f>
        <v>0</v>
      </c>
      <c r="F492" s="26" t="s">
        <v>1458</v>
      </c>
      <c r="G492" s="26">
        <f>COUNTIF($A492:$A$2000,A492)</f>
        <v>1</v>
      </c>
      <c r="H492" s="26">
        <f>COUNTIF(Row!A:A,A492)</f>
        <v>1</v>
      </c>
    </row>
    <row r="493" spans="1:8" x14ac:dyDescent="0.25">
      <c r="A493" s="25">
        <v>34815</v>
      </c>
      <c r="B493" s="27" t="s">
        <v>353</v>
      </c>
      <c r="C493" s="26" t="s">
        <v>278</v>
      </c>
      <c r="D493" s="26" t="s">
        <v>1417</v>
      </c>
      <c r="E493" s="211">
        <f>SUMIF(Row!A:A,A493,Row!C:C)/1000</f>
        <v>5.5947299999999993</v>
      </c>
      <c r="F493" s="26" t="s">
        <v>1458</v>
      </c>
      <c r="G493" s="26">
        <f>COUNTIF($A493:$A$2000,A493)</f>
        <v>1</v>
      </c>
      <c r="H493" s="26">
        <f>COUNTIF(Row!A:A,A493)</f>
        <v>1</v>
      </c>
    </row>
    <row r="494" spans="1:8" x14ac:dyDescent="0.25">
      <c r="A494" s="25">
        <v>34820</v>
      </c>
      <c r="B494" s="27" t="s">
        <v>354</v>
      </c>
      <c r="C494" s="26" t="s">
        <v>278</v>
      </c>
      <c r="D494" s="33" t="s">
        <v>1417</v>
      </c>
      <c r="E494" s="211">
        <f>SUMIF(Row!A:A,A494,Row!C:C)/1000</f>
        <v>5.5899999999999998E-2</v>
      </c>
      <c r="F494" s="26" t="s">
        <v>1458</v>
      </c>
      <c r="G494" s="26">
        <f>COUNTIF($A494:$A$2000,A494)</f>
        <v>1</v>
      </c>
      <c r="H494" s="26">
        <f>COUNTIF(Row!A:A,A494)</f>
        <v>1</v>
      </c>
    </row>
    <row r="495" spans="1:8" x14ac:dyDescent="0.25">
      <c r="A495" s="25">
        <v>34825</v>
      </c>
      <c r="B495" s="27" t="s">
        <v>356</v>
      </c>
      <c r="C495" s="26" t="s">
        <v>277</v>
      </c>
      <c r="D495" s="33" t="s">
        <v>1423</v>
      </c>
      <c r="E495" s="211">
        <f>SUMIF(Row!A:A,A495,Row!C:C)/1000</f>
        <v>0</v>
      </c>
      <c r="F495" s="26" t="s">
        <v>1458</v>
      </c>
      <c r="G495" s="26">
        <f>COUNTIF($A495:$A$2000,A495)</f>
        <v>1</v>
      </c>
      <c r="H495" s="26">
        <f>COUNTIF(Row!A:A,A495)</f>
        <v>0</v>
      </c>
    </row>
    <row r="496" spans="1:8" x14ac:dyDescent="0.25">
      <c r="A496" s="25">
        <v>34830</v>
      </c>
      <c r="B496" s="27" t="s">
        <v>357</v>
      </c>
      <c r="C496" s="26" t="s">
        <v>277</v>
      </c>
      <c r="D496" s="33" t="s">
        <v>1423</v>
      </c>
      <c r="E496" s="211">
        <f>SUMIF(Row!A:A,A496,Row!C:C)/1000</f>
        <v>0</v>
      </c>
      <c r="F496" s="26" t="s">
        <v>1458</v>
      </c>
      <c r="G496" s="26">
        <f>COUNTIF($A496:$A$2000,A496)</f>
        <v>1</v>
      </c>
      <c r="H496" s="26">
        <f>COUNTIF(Row!A:A,A496)</f>
        <v>1</v>
      </c>
    </row>
    <row r="497" spans="1:8" x14ac:dyDescent="0.25">
      <c r="A497" s="25">
        <v>34831</v>
      </c>
      <c r="B497" s="27" t="s">
        <v>617</v>
      </c>
      <c r="C497" s="26" t="s">
        <v>277</v>
      </c>
      <c r="D497" s="33" t="s">
        <v>1423</v>
      </c>
      <c r="E497" s="211">
        <f>SUMIF(Row!A:A,A497,Row!C:C)/1000</f>
        <v>0</v>
      </c>
      <c r="F497" s="26" t="s">
        <v>1458</v>
      </c>
      <c r="G497" s="26">
        <f>COUNTIF($A497:$A$2000,A497)</f>
        <v>1</v>
      </c>
      <c r="H497" s="26">
        <f>COUNTIF(Row!A:A,A497)</f>
        <v>1</v>
      </c>
    </row>
    <row r="498" spans="1:8" x14ac:dyDescent="0.25">
      <c r="A498" s="25">
        <v>34835</v>
      </c>
      <c r="B498" s="27" t="s">
        <v>618</v>
      </c>
      <c r="C498" s="26" t="s">
        <v>1374</v>
      </c>
      <c r="D498" s="33" t="s">
        <v>1387</v>
      </c>
      <c r="E498" s="211">
        <f>SUMIF(Row!A:A,A498,Row!C:C)/1000</f>
        <v>0</v>
      </c>
      <c r="F498" s="26" t="s">
        <v>1458</v>
      </c>
      <c r="G498" s="26">
        <f>COUNTIF($A498:$A$2000,A498)</f>
        <v>1</v>
      </c>
      <c r="H498" s="26">
        <f>COUNTIF(Row!A:A,A498)</f>
        <v>0</v>
      </c>
    </row>
    <row r="499" spans="1:8" x14ac:dyDescent="0.25">
      <c r="A499" s="25">
        <v>34840</v>
      </c>
      <c r="B499" s="27" t="s">
        <v>619</v>
      </c>
      <c r="C499" s="26" t="s">
        <v>275</v>
      </c>
      <c r="D499" s="33" t="s">
        <v>1424</v>
      </c>
      <c r="E499" s="211">
        <f>SUMIF(Row!A:A,A499,Row!C:C)/1000</f>
        <v>0</v>
      </c>
      <c r="F499" s="26" t="s">
        <v>1458</v>
      </c>
      <c r="G499" s="26">
        <f>COUNTIF($A499:$A$2000,A499)</f>
        <v>1</v>
      </c>
      <c r="H499" s="26">
        <f>COUNTIF(Row!A:A,A499)</f>
        <v>1</v>
      </c>
    </row>
    <row r="500" spans="1:8" x14ac:dyDescent="0.25">
      <c r="A500" s="25">
        <v>34845</v>
      </c>
      <c r="B500" s="27" t="s">
        <v>620</v>
      </c>
      <c r="C500" s="26" t="s">
        <v>275</v>
      </c>
      <c r="D500" s="33" t="s">
        <v>1424</v>
      </c>
      <c r="E500" s="211">
        <f>SUMIF(Row!A:A,A500,Row!C:C)/1000</f>
        <v>0</v>
      </c>
      <c r="F500" s="26" t="s">
        <v>1458</v>
      </c>
      <c r="G500" s="26">
        <f>COUNTIF($A500:$A$2000,A500)</f>
        <v>1</v>
      </c>
      <c r="H500" s="26">
        <f>COUNTIF(Row!A:A,A500)</f>
        <v>0</v>
      </c>
    </row>
    <row r="501" spans="1:8" x14ac:dyDescent="0.25">
      <c r="A501" s="25">
        <v>34850</v>
      </c>
      <c r="B501" s="27" t="s">
        <v>621</v>
      </c>
      <c r="C501" s="26" t="s">
        <v>276</v>
      </c>
      <c r="D501" s="33" t="s">
        <v>1425</v>
      </c>
      <c r="E501" s="211">
        <f>SUMIF(Row!A:A,A501,Row!C:C)/1000</f>
        <v>0</v>
      </c>
      <c r="F501" s="26" t="s">
        <v>1458</v>
      </c>
      <c r="G501" s="26">
        <f>COUNTIF($A501:$A$2000,A501)</f>
        <v>1</v>
      </c>
      <c r="H501" s="26">
        <f>COUNTIF(Row!A:A,A501)</f>
        <v>0</v>
      </c>
    </row>
    <row r="502" spans="1:8" x14ac:dyDescent="0.25">
      <c r="A502" s="25">
        <v>34855</v>
      </c>
      <c r="B502" s="27" t="s">
        <v>622</v>
      </c>
      <c r="C502" s="26" t="s">
        <v>276</v>
      </c>
      <c r="D502" s="33" t="s">
        <v>1425</v>
      </c>
      <c r="E502" s="211">
        <f>SUMIF(Row!A:A,A502,Row!C:C)/1000</f>
        <v>0.22725999999999999</v>
      </c>
      <c r="F502" s="26" t="s">
        <v>1458</v>
      </c>
      <c r="G502" s="26">
        <f>COUNTIF($A502:$A$2000,A502)</f>
        <v>1</v>
      </c>
      <c r="H502" s="26">
        <f>COUNTIF(Row!A:A,A502)</f>
        <v>1</v>
      </c>
    </row>
    <row r="503" spans="1:8" x14ac:dyDescent="0.25">
      <c r="A503" s="25">
        <v>34860</v>
      </c>
      <c r="B503" s="27" t="s">
        <v>623</v>
      </c>
      <c r="C503" s="26" t="s">
        <v>206</v>
      </c>
      <c r="D503" s="26" t="s">
        <v>198</v>
      </c>
      <c r="E503" s="211">
        <f>SUMIF(Row!A:A,A503,Row!C:C)/1000</f>
        <v>0.24596000000000001</v>
      </c>
      <c r="F503" s="26" t="s">
        <v>1458</v>
      </c>
      <c r="G503" s="26">
        <f>COUNTIF($A503:$A$2000,A503)</f>
        <v>1</v>
      </c>
      <c r="H503" s="26">
        <f>COUNTIF(Row!A:A,A503)</f>
        <v>1</v>
      </c>
    </row>
    <row r="504" spans="1:8" x14ac:dyDescent="0.25">
      <c r="A504" s="25">
        <v>34870</v>
      </c>
      <c r="B504" t="s">
        <v>926</v>
      </c>
      <c r="C504" s="26" t="s">
        <v>275</v>
      </c>
      <c r="D504" s="14" t="s">
        <v>1372</v>
      </c>
      <c r="E504" s="211">
        <f>SUMIF(Row!A:A,A504,Row!C:C)/1000</f>
        <v>20.412209999999998</v>
      </c>
      <c r="F504" s="26" t="s">
        <v>1458</v>
      </c>
      <c r="G504" s="26">
        <f>COUNTIF($A504:$A$2000,A504)</f>
        <v>1</v>
      </c>
      <c r="H504" s="26">
        <f>COUNTIF(Row!A:A,A504)</f>
        <v>1</v>
      </c>
    </row>
    <row r="505" spans="1:8" x14ac:dyDescent="0.25">
      <c r="A505">
        <v>34900</v>
      </c>
      <c r="B505" t="s">
        <v>216</v>
      </c>
      <c r="C505" s="26" t="s">
        <v>1374</v>
      </c>
      <c r="D505" s="33" t="s">
        <v>1387</v>
      </c>
      <c r="E505" s="211">
        <f>SUMIF(Row!A:A,A505,Row!C:C)/1000</f>
        <v>0</v>
      </c>
      <c r="F505" s="26" t="s">
        <v>1458</v>
      </c>
      <c r="G505" s="26">
        <f>COUNTIF($A505:$A$2000,A505)</f>
        <v>1</v>
      </c>
      <c r="H505" s="26">
        <f>COUNTIF(Row!A:A,A505)</f>
        <v>0</v>
      </c>
    </row>
    <row r="506" spans="1:8" x14ac:dyDescent="0.25">
      <c r="A506" s="25">
        <v>35000</v>
      </c>
      <c r="B506" s="27" t="s">
        <v>624</v>
      </c>
      <c r="C506" s="26" t="s">
        <v>274</v>
      </c>
      <c r="D506" s="33" t="s">
        <v>1384</v>
      </c>
      <c r="E506" s="211">
        <f>SUMIF(Row!A:A,A506,Row!C:C)/1000</f>
        <v>0</v>
      </c>
      <c r="F506" s="26" t="s">
        <v>1458</v>
      </c>
      <c r="G506" s="26">
        <f>COUNTIF($A506:$A$2000,A506)</f>
        <v>1</v>
      </c>
      <c r="H506" s="26">
        <f>COUNTIF(Row!A:A,A506)</f>
        <v>0</v>
      </c>
    </row>
    <row r="507" spans="1:8" x14ac:dyDescent="0.25">
      <c r="A507" s="25">
        <v>35005</v>
      </c>
      <c r="B507" s="27" t="s">
        <v>625</v>
      </c>
      <c r="C507" s="26" t="s">
        <v>274</v>
      </c>
      <c r="D507" s="33" t="s">
        <v>1384</v>
      </c>
      <c r="E507" s="211">
        <f>SUMIF(Row!A:A,A507,Row!C:C)/1000</f>
        <v>0</v>
      </c>
      <c r="F507" s="26" t="s">
        <v>1458</v>
      </c>
      <c r="G507" s="26">
        <f>COUNTIF($A507:$A$2000,A507)</f>
        <v>1</v>
      </c>
      <c r="H507" s="26">
        <f>COUNTIF(Row!A:A,A507)</f>
        <v>0</v>
      </c>
    </row>
    <row r="508" spans="1:8" x14ac:dyDescent="0.25">
      <c r="A508" s="25">
        <v>35010</v>
      </c>
      <c r="B508" s="27" t="s">
        <v>626</v>
      </c>
      <c r="C508" s="26" t="s">
        <v>274</v>
      </c>
      <c r="D508" s="33" t="s">
        <v>1384</v>
      </c>
      <c r="E508" s="211">
        <f>SUMIF(Row!A:A,A508,Row!C:C)/1000</f>
        <v>0</v>
      </c>
      <c r="F508" s="26" t="s">
        <v>1458</v>
      </c>
      <c r="G508" s="26">
        <f>COUNTIF($A508:$A$2000,A508)</f>
        <v>1</v>
      </c>
      <c r="H508" s="26">
        <f>COUNTIF(Row!A:A,A508)</f>
        <v>0</v>
      </c>
    </row>
    <row r="509" spans="1:8" x14ac:dyDescent="0.25">
      <c r="A509" s="25">
        <v>35015</v>
      </c>
      <c r="B509" s="27" t="s">
        <v>627</v>
      </c>
      <c r="C509" s="26" t="s">
        <v>274</v>
      </c>
      <c r="D509" s="33" t="s">
        <v>1384</v>
      </c>
      <c r="E509" s="211">
        <f>SUMIF(Row!A:A,A509,Row!C:C)/1000</f>
        <v>0</v>
      </c>
      <c r="F509" s="26" t="s">
        <v>1458</v>
      </c>
      <c r="G509" s="26">
        <f>COUNTIF($A509:$A$2000,A509)</f>
        <v>1</v>
      </c>
      <c r="H509" s="26">
        <f>COUNTIF(Row!A:A,A509)</f>
        <v>0</v>
      </c>
    </row>
    <row r="510" spans="1:8" x14ac:dyDescent="0.25">
      <c r="A510" s="25">
        <v>35020</v>
      </c>
      <c r="B510" s="27" t="s">
        <v>628</v>
      </c>
      <c r="C510" s="26" t="s">
        <v>274</v>
      </c>
      <c r="D510" s="26" t="s">
        <v>1384</v>
      </c>
      <c r="E510" s="211">
        <f>SUMIF(Row!A:A,A510,Row!C:C)/1000</f>
        <v>2.17286</v>
      </c>
      <c r="F510" s="26" t="s">
        <v>1458</v>
      </c>
      <c r="G510" s="26">
        <f>COUNTIF($A510:$A$2000,A510)</f>
        <v>1</v>
      </c>
      <c r="H510" s="26">
        <f>COUNTIF(Row!A:A,A510)</f>
        <v>1</v>
      </c>
    </row>
    <row r="511" spans="1:8" x14ac:dyDescent="0.25">
      <c r="A511" s="25">
        <v>35050</v>
      </c>
      <c r="B511" s="26" t="s">
        <v>188</v>
      </c>
      <c r="C511" s="26" t="s">
        <v>274</v>
      </c>
      <c r="D511" s="35" t="s">
        <v>1384</v>
      </c>
      <c r="E511" s="211">
        <f>SUMIF(Row!A:A,A511,Row!C:C)/1000</f>
        <v>0</v>
      </c>
      <c r="F511" s="26" t="s">
        <v>1458</v>
      </c>
      <c r="G511" s="26">
        <f>COUNTIF($A511:$A$2000,A511)</f>
        <v>1</v>
      </c>
      <c r="H511" s="26">
        <f>COUNTIF(Row!A:A,A511)</f>
        <v>1</v>
      </c>
    </row>
    <row r="512" spans="1:8" x14ac:dyDescent="0.25">
      <c r="A512" s="25">
        <v>36000</v>
      </c>
      <c r="B512" s="27" t="s">
        <v>629</v>
      </c>
      <c r="C512" s="26" t="s">
        <v>274</v>
      </c>
      <c r="D512" s="33" t="s">
        <v>1384</v>
      </c>
      <c r="E512" s="211">
        <f>SUMIF(Row!A:A,A512,Row!C:C)/1000</f>
        <v>0</v>
      </c>
      <c r="F512" s="26" t="s">
        <v>1458</v>
      </c>
      <c r="G512" s="26">
        <f>COUNTIF($A512:$A$2000,A512)</f>
        <v>1</v>
      </c>
      <c r="H512" s="26">
        <f>COUNTIF(Row!A:A,A512)</f>
        <v>0</v>
      </c>
    </row>
    <row r="513" spans="1:8" x14ac:dyDescent="0.25">
      <c r="A513" s="25">
        <v>36010</v>
      </c>
      <c r="B513" s="27" t="s">
        <v>630</v>
      </c>
      <c r="C513" s="26" t="s">
        <v>274</v>
      </c>
      <c r="D513" s="33" t="s">
        <v>1384</v>
      </c>
      <c r="E513" s="211">
        <f>SUMIF(Row!A:A,A513,Row!C:C)/1000</f>
        <v>0</v>
      </c>
      <c r="F513" s="26" t="s">
        <v>1458</v>
      </c>
      <c r="G513" s="26">
        <f>COUNTIF($A513:$A$2000,A513)</f>
        <v>1</v>
      </c>
      <c r="H513" s="26">
        <f>COUNTIF(Row!A:A,A513)</f>
        <v>0</v>
      </c>
    </row>
    <row r="514" spans="1:8" x14ac:dyDescent="0.25">
      <c r="A514" s="25">
        <v>36100</v>
      </c>
      <c r="B514" s="27" t="s">
        <v>631</v>
      </c>
      <c r="C514" s="26" t="s">
        <v>274</v>
      </c>
      <c r="D514" s="33" t="s">
        <v>1384</v>
      </c>
      <c r="E514" s="211">
        <f>SUMIF(Row!A:A,A514,Row!C:C)/1000</f>
        <v>0</v>
      </c>
      <c r="F514" s="26" t="s">
        <v>1458</v>
      </c>
      <c r="G514" s="26">
        <f>COUNTIF($A514:$A$2000,A514)</f>
        <v>1</v>
      </c>
      <c r="H514" s="26">
        <f>COUNTIF(Row!A:A,A514)</f>
        <v>0</v>
      </c>
    </row>
    <row r="515" spans="1:8" x14ac:dyDescent="0.25">
      <c r="A515" s="25">
        <v>36200</v>
      </c>
      <c r="B515" s="27" t="s">
        <v>632</v>
      </c>
      <c r="C515" s="26" t="s">
        <v>274</v>
      </c>
      <c r="D515" s="33" t="s">
        <v>1384</v>
      </c>
      <c r="E515" s="211">
        <f>SUMIF(Row!A:A,A515,Row!C:C)/1000</f>
        <v>0</v>
      </c>
      <c r="F515" s="26" t="s">
        <v>1458</v>
      </c>
      <c r="G515" s="26">
        <f>COUNTIF($A515:$A$2000,A515)</f>
        <v>1</v>
      </c>
      <c r="H515" s="26">
        <f>COUNTIF(Row!A:A,A515)</f>
        <v>0</v>
      </c>
    </row>
    <row r="516" spans="1:8" x14ac:dyDescent="0.25">
      <c r="A516" s="25">
        <v>37000</v>
      </c>
      <c r="B516" s="27" t="s">
        <v>633</v>
      </c>
      <c r="C516" s="26" t="s">
        <v>1374</v>
      </c>
      <c r="D516" s="33" t="s">
        <v>1387</v>
      </c>
      <c r="E516" s="211">
        <f>SUMIF(Row!A:A,A516,Row!C:C)/1000</f>
        <v>0</v>
      </c>
      <c r="F516" s="26" t="s">
        <v>1458</v>
      </c>
      <c r="G516" s="26">
        <f>COUNTIF($A516:$A$2000,A516)</f>
        <v>1</v>
      </c>
      <c r="H516" s="26">
        <f>COUNTIF(Row!A:A,A516)</f>
        <v>0</v>
      </c>
    </row>
    <row r="517" spans="1:8" x14ac:dyDescent="0.25">
      <c r="A517" s="25">
        <v>38000</v>
      </c>
      <c r="B517" s="27" t="s">
        <v>634</v>
      </c>
      <c r="C517" s="26" t="s">
        <v>199</v>
      </c>
      <c r="D517" s="33" t="s">
        <v>200</v>
      </c>
      <c r="E517" s="211">
        <f>SUMIF(Row!A:A,A517,Row!C:C)/1000</f>
        <v>0</v>
      </c>
      <c r="F517" s="26" t="s">
        <v>1458</v>
      </c>
      <c r="G517" s="26">
        <f>COUNTIF($A517:$A$2000,A517)</f>
        <v>1</v>
      </c>
      <c r="H517" s="26">
        <f>COUNTIF(Row!A:A,A517)</f>
        <v>0</v>
      </c>
    </row>
    <row r="518" spans="1:8" x14ac:dyDescent="0.25">
      <c r="A518" s="25">
        <v>38010</v>
      </c>
      <c r="B518" s="27" t="s">
        <v>635</v>
      </c>
      <c r="C518" s="26" t="s">
        <v>199</v>
      </c>
      <c r="D518" s="33" t="s">
        <v>200</v>
      </c>
      <c r="E518" s="211">
        <f>SUMIF(Row!A:A,A518,Row!C:C)/1000</f>
        <v>0</v>
      </c>
      <c r="F518" s="26" t="s">
        <v>1458</v>
      </c>
      <c r="G518" s="26">
        <f>COUNTIF($A518:$A$2000,A518)</f>
        <v>1</v>
      </c>
      <c r="H518" s="26">
        <f>COUNTIF(Row!A:A,A518)</f>
        <v>0</v>
      </c>
    </row>
    <row r="519" spans="1:8" x14ac:dyDescent="0.25">
      <c r="A519" s="25">
        <v>38100</v>
      </c>
      <c r="B519" s="27" t="s">
        <v>636</v>
      </c>
      <c r="C519" s="26" t="s">
        <v>199</v>
      </c>
      <c r="D519" s="33" t="s">
        <v>200</v>
      </c>
      <c r="E519" s="211">
        <f>SUMIF(Row!A:A,A519,Row!C:C)/1000</f>
        <v>0</v>
      </c>
      <c r="F519" s="26" t="s">
        <v>1458</v>
      </c>
      <c r="G519" s="26">
        <f>COUNTIF($A519:$A$2000,A519)</f>
        <v>1</v>
      </c>
      <c r="H519" s="26">
        <f>COUNTIF(Row!A:A,A519)</f>
        <v>0</v>
      </c>
    </row>
    <row r="520" spans="1:8" x14ac:dyDescent="0.25">
      <c r="A520" s="25">
        <v>39999</v>
      </c>
      <c r="B520" s="26" t="s">
        <v>1188</v>
      </c>
      <c r="C520" s="26" t="s">
        <v>206</v>
      </c>
      <c r="D520" s="48" t="s">
        <v>198</v>
      </c>
      <c r="E520" s="211">
        <f>SUMIF(Row!A:A,A520,Row!C:C)/1000</f>
        <v>1.6299999999999999E-3</v>
      </c>
      <c r="F520" s="26" t="s">
        <v>1458</v>
      </c>
      <c r="G520" s="26">
        <f>COUNTIF($A520:$A$2000,A520)</f>
        <v>1</v>
      </c>
      <c r="H520" s="26">
        <f>COUNTIF(Row!A:A,A520)</f>
        <v>1</v>
      </c>
    </row>
    <row r="521" spans="1:8" x14ac:dyDescent="0.25">
      <c r="A521" s="25">
        <v>40000</v>
      </c>
      <c r="B521" s="27" t="s">
        <v>637</v>
      </c>
      <c r="C521" s="26" t="s">
        <v>206</v>
      </c>
      <c r="D521" s="26" t="s">
        <v>198</v>
      </c>
      <c r="E521" s="211">
        <f>SUMIF(Row!A:A,A521,Row!C:C)/1000</f>
        <v>-1215.1431</v>
      </c>
      <c r="F521" s="26" t="s">
        <v>1458</v>
      </c>
      <c r="G521" s="26">
        <f>COUNTIF($A521:$A$2000,A521)</f>
        <v>1</v>
      </c>
      <c r="H521" s="26">
        <f>COUNTIF(Row!A:A,A521)</f>
        <v>1</v>
      </c>
    </row>
    <row r="522" spans="1:8" x14ac:dyDescent="0.25">
      <c r="A522" s="25">
        <v>40010</v>
      </c>
      <c r="B522" s="27" t="s">
        <v>638</v>
      </c>
      <c r="C522" s="26" t="s">
        <v>206</v>
      </c>
      <c r="D522" s="26" t="s">
        <v>198</v>
      </c>
      <c r="E522" s="211">
        <f>SUMIF(Row!A:A,A522,Row!C:C)/1000</f>
        <v>-91.712330000000009</v>
      </c>
      <c r="F522" s="26" t="s">
        <v>1458</v>
      </c>
      <c r="G522" s="26">
        <f>COUNTIF($A522:$A$2000,A522)</f>
        <v>1</v>
      </c>
      <c r="H522" s="26">
        <f>COUNTIF(Row!A:A,A522)</f>
        <v>1</v>
      </c>
    </row>
    <row r="523" spans="1:8" x14ac:dyDescent="0.25">
      <c r="A523" s="25">
        <v>40020</v>
      </c>
      <c r="B523" s="27" t="s">
        <v>639</v>
      </c>
      <c r="C523" s="26" t="s">
        <v>206</v>
      </c>
      <c r="D523" s="26" t="s">
        <v>198</v>
      </c>
      <c r="E523" s="211">
        <f>SUMIF(Row!A:A,A523,Row!C:C)/1000</f>
        <v>-2024.02649</v>
      </c>
      <c r="F523" s="26" t="s">
        <v>1458</v>
      </c>
      <c r="G523" s="26">
        <f>COUNTIF($A523:$A$2000,A523)</f>
        <v>1</v>
      </c>
      <c r="H523" s="26">
        <f>COUNTIF(Row!A:A,A523)</f>
        <v>1</v>
      </c>
    </row>
    <row r="524" spans="1:8" x14ac:dyDescent="0.25">
      <c r="A524" s="25">
        <v>40030</v>
      </c>
      <c r="B524" s="27" t="s">
        <v>640</v>
      </c>
      <c r="C524" s="26" t="s">
        <v>206</v>
      </c>
      <c r="D524" s="26" t="s">
        <v>198</v>
      </c>
      <c r="E524" s="211">
        <f>SUMIF(Row!A:A,A524,Row!C:C)/1000</f>
        <v>0</v>
      </c>
      <c r="F524" s="26" t="s">
        <v>1458</v>
      </c>
      <c r="G524" s="26">
        <f>COUNTIF($A524:$A$2000,A524)</f>
        <v>1</v>
      </c>
      <c r="H524" s="26">
        <f>COUNTIF(Row!A:A,A524)</f>
        <v>1</v>
      </c>
    </row>
    <row r="525" spans="1:8" x14ac:dyDescent="0.25">
      <c r="A525" s="25">
        <v>40500</v>
      </c>
      <c r="B525" s="27" t="s">
        <v>641</v>
      </c>
      <c r="C525" s="26" t="s">
        <v>206</v>
      </c>
      <c r="D525" s="26" t="s">
        <v>198</v>
      </c>
      <c r="E525" s="211">
        <f>SUMIF(Row!A:A,A525,Row!C:C)/1000</f>
        <v>0</v>
      </c>
      <c r="F525" s="26" t="s">
        <v>1458</v>
      </c>
      <c r="G525" s="26">
        <f>COUNTIF($A525:$A$2000,A525)</f>
        <v>1</v>
      </c>
      <c r="H525" s="26">
        <f>COUNTIF(Row!A:A,A525)</f>
        <v>1</v>
      </c>
    </row>
    <row r="526" spans="1:8" x14ac:dyDescent="0.25">
      <c r="A526" s="25">
        <v>40510</v>
      </c>
      <c r="B526" s="27" t="s">
        <v>642</v>
      </c>
      <c r="C526" s="26" t="s">
        <v>206</v>
      </c>
      <c r="D526" s="26" t="s">
        <v>198</v>
      </c>
      <c r="E526" s="211">
        <f>SUMIF(Row!A:A,A526,Row!C:C)/1000</f>
        <v>0</v>
      </c>
      <c r="F526" s="26" t="s">
        <v>1458</v>
      </c>
      <c r="G526" s="26">
        <f>COUNTIF($A526:$A$2000,A526)</f>
        <v>1</v>
      </c>
      <c r="H526" s="26">
        <f>COUNTIF(Row!A:A,A526)</f>
        <v>1</v>
      </c>
    </row>
    <row r="527" spans="1:8" x14ac:dyDescent="0.25">
      <c r="A527" s="25">
        <v>40520</v>
      </c>
      <c r="B527" s="27" t="s">
        <v>643</v>
      </c>
      <c r="C527" s="26" t="s">
        <v>206</v>
      </c>
      <c r="D527" s="26" t="s">
        <v>198</v>
      </c>
      <c r="E527" s="211">
        <f>SUMIF(Row!A:A,A527,Row!C:C)/1000</f>
        <v>-77.604389999999995</v>
      </c>
      <c r="F527" s="26" t="s">
        <v>1458</v>
      </c>
      <c r="G527" s="26">
        <f>COUNTIF($A527:$A$2000,A527)</f>
        <v>1</v>
      </c>
      <c r="H527" s="26">
        <f>COUNTIF(Row!A:A,A527)</f>
        <v>1</v>
      </c>
    </row>
    <row r="528" spans="1:8" x14ac:dyDescent="0.25">
      <c r="A528" s="25">
        <v>40600</v>
      </c>
      <c r="B528" s="26" t="s">
        <v>189</v>
      </c>
      <c r="C528" s="26" t="s">
        <v>206</v>
      </c>
      <c r="D528" s="48" t="s">
        <v>198</v>
      </c>
      <c r="E528" s="211">
        <f>SUMIF(Row!A:A,A528,Row!C:C)/1000</f>
        <v>0</v>
      </c>
      <c r="F528" s="26" t="s">
        <v>1458</v>
      </c>
      <c r="G528" s="26">
        <f>COUNTIF($A528:$A$2000,A528)</f>
        <v>1</v>
      </c>
      <c r="H528" s="26">
        <f>COUNTIF(Row!A:A,A528)</f>
        <v>0</v>
      </c>
    </row>
    <row r="529" spans="1:8" x14ac:dyDescent="0.25">
      <c r="A529" s="25">
        <v>40999</v>
      </c>
      <c r="B529" s="1" t="s">
        <v>1093</v>
      </c>
      <c r="C529" s="26" t="s">
        <v>1493</v>
      </c>
      <c r="D529" s="35" t="s">
        <v>1548</v>
      </c>
      <c r="E529" s="211">
        <f>SUMIF(Row!A:A,A529,Row!C:C)/1000</f>
        <v>-8532.99467</v>
      </c>
      <c r="F529" s="26" t="s">
        <v>197</v>
      </c>
      <c r="G529" s="26">
        <f>COUNTIF($A529:$A$2000,A529)</f>
        <v>1</v>
      </c>
      <c r="H529" s="26">
        <f>COUNTIF(Row!A:A,A529)</f>
        <v>1</v>
      </c>
    </row>
    <row r="530" spans="1:8" x14ac:dyDescent="0.25">
      <c r="A530" s="25">
        <v>41000</v>
      </c>
      <c r="B530" s="26" t="s">
        <v>190</v>
      </c>
      <c r="C530" s="26" t="s">
        <v>206</v>
      </c>
      <c r="D530" s="48" t="s">
        <v>198</v>
      </c>
      <c r="E530" s="211">
        <f>SUMIF(Row!A:A,A530,Row!C:C)/1000</f>
        <v>0</v>
      </c>
      <c r="F530" s="26" t="s">
        <v>1458</v>
      </c>
      <c r="G530" s="26">
        <f>COUNTIF($A530:$A$2000,A530)</f>
        <v>1</v>
      </c>
      <c r="H530" s="26">
        <f>COUNTIF(Row!A:A,A530)</f>
        <v>0</v>
      </c>
    </row>
    <row r="531" spans="1:8" x14ac:dyDescent="0.25">
      <c r="A531" s="25">
        <v>41010</v>
      </c>
      <c r="B531" s="26" t="s">
        <v>191</v>
      </c>
      <c r="C531" s="26" t="s">
        <v>206</v>
      </c>
      <c r="D531" s="48" t="s">
        <v>198</v>
      </c>
      <c r="E531" s="211">
        <f>SUMIF(Row!A:A,A531,Row!C:C)/1000</f>
        <v>0</v>
      </c>
      <c r="F531" s="26" t="s">
        <v>1458</v>
      </c>
      <c r="G531" s="26">
        <f>COUNTIF($A531:$A$2000,A531)</f>
        <v>1</v>
      </c>
      <c r="H531" s="26">
        <f>COUNTIF(Row!A:A,A531)</f>
        <v>0</v>
      </c>
    </row>
    <row r="532" spans="1:8" x14ac:dyDescent="0.25">
      <c r="A532" s="25">
        <v>41200</v>
      </c>
      <c r="B532" s="26" t="s">
        <v>192</v>
      </c>
      <c r="C532" s="26" t="s">
        <v>206</v>
      </c>
      <c r="D532" s="48" t="s">
        <v>198</v>
      </c>
      <c r="E532" s="211">
        <f>SUMIF(Row!A:A,A532,Row!C:C)/1000</f>
        <v>0</v>
      </c>
      <c r="F532" s="26" t="s">
        <v>1458</v>
      </c>
      <c r="G532" s="26">
        <f>COUNTIF($A532:$A$2000,A532)</f>
        <v>1</v>
      </c>
      <c r="H532" s="26">
        <f>COUNTIF(Row!A:A,A532)</f>
        <v>0</v>
      </c>
    </row>
    <row r="533" spans="1:8" x14ac:dyDescent="0.25">
      <c r="A533" s="25">
        <v>41600</v>
      </c>
      <c r="B533" s="27" t="s">
        <v>644</v>
      </c>
      <c r="C533" s="26" t="s">
        <v>206</v>
      </c>
      <c r="D533" s="26" t="s">
        <v>198</v>
      </c>
      <c r="E533" s="211">
        <f>SUMIF(Row!A:A,A533,Row!C:C)/1000</f>
        <v>0</v>
      </c>
      <c r="F533" s="26" t="s">
        <v>1458</v>
      </c>
      <c r="G533" s="26">
        <f>COUNTIF($A533:$A$2000,A533)</f>
        <v>1</v>
      </c>
      <c r="H533" s="26">
        <f>COUNTIF(Row!A:A,A533)</f>
        <v>0</v>
      </c>
    </row>
    <row r="534" spans="1:8" x14ac:dyDescent="0.25">
      <c r="A534" s="25">
        <v>41610</v>
      </c>
      <c r="B534" s="27" t="s">
        <v>645</v>
      </c>
      <c r="C534" s="26" t="s">
        <v>206</v>
      </c>
      <c r="D534" s="26" t="s">
        <v>198</v>
      </c>
      <c r="E534" s="211">
        <f>SUMIF(Row!A:A,A534,Row!C:C)/1000</f>
        <v>0</v>
      </c>
      <c r="F534" s="26" t="s">
        <v>1458</v>
      </c>
      <c r="G534" s="26">
        <f>COUNTIF($A534:$A$2000,A534)</f>
        <v>1</v>
      </c>
      <c r="H534" s="26">
        <f>COUNTIF(Row!A:A,A534)</f>
        <v>1</v>
      </c>
    </row>
    <row r="535" spans="1:8" x14ac:dyDescent="0.25">
      <c r="A535" s="25">
        <v>41620</v>
      </c>
      <c r="B535" s="27" t="s">
        <v>655</v>
      </c>
      <c r="C535" s="26" t="s">
        <v>206</v>
      </c>
      <c r="D535" s="26" t="s">
        <v>198</v>
      </c>
      <c r="E535" s="211">
        <f>SUMIF(Row!A:A,A535,Row!C:C)/1000</f>
        <v>0</v>
      </c>
      <c r="F535" s="26" t="s">
        <v>1458</v>
      </c>
      <c r="G535" s="26">
        <f>COUNTIF($A535:$A$2000,A535)</f>
        <v>1</v>
      </c>
      <c r="H535" s="26">
        <f>COUNTIF(Row!A:A,A535)</f>
        <v>1</v>
      </c>
    </row>
    <row r="536" spans="1:8" x14ac:dyDescent="0.25">
      <c r="A536" s="25">
        <v>41630</v>
      </c>
      <c r="B536" s="27" t="s">
        <v>656</v>
      </c>
      <c r="C536" s="26" t="s">
        <v>206</v>
      </c>
      <c r="D536" s="26" t="s">
        <v>198</v>
      </c>
      <c r="E536" s="211">
        <f>SUMIF(Row!A:A,A536,Row!C:C)/1000</f>
        <v>0</v>
      </c>
      <c r="F536" s="26" t="s">
        <v>1458</v>
      </c>
      <c r="G536" s="26">
        <f>COUNTIF($A536:$A$2000,A536)</f>
        <v>1</v>
      </c>
      <c r="H536" s="26">
        <f>COUNTIF(Row!A:A,A536)</f>
        <v>1</v>
      </c>
    </row>
    <row r="537" spans="1:8" x14ac:dyDescent="0.25">
      <c r="A537" s="25">
        <v>41640</v>
      </c>
      <c r="B537" s="27" t="s">
        <v>657</v>
      </c>
      <c r="C537" s="26" t="s">
        <v>206</v>
      </c>
      <c r="D537" s="26" t="s">
        <v>198</v>
      </c>
      <c r="E537" s="211">
        <f>SUMIF(Row!A:A,A537,Row!C:C)/1000</f>
        <v>-5.8999999999999992E-4</v>
      </c>
      <c r="F537" s="26" t="s">
        <v>1458</v>
      </c>
      <c r="G537" s="26">
        <f>COUNTIF($A537:$A$2000,A537)</f>
        <v>1</v>
      </c>
      <c r="H537" s="26">
        <f>COUNTIF(Row!A:A,A537)</f>
        <v>1</v>
      </c>
    </row>
    <row r="538" spans="1:8" x14ac:dyDescent="0.25">
      <c r="A538" s="25">
        <v>41650</v>
      </c>
      <c r="B538" s="27" t="s">
        <v>658</v>
      </c>
      <c r="C538" s="26" t="s">
        <v>206</v>
      </c>
      <c r="D538" s="26" t="s">
        <v>198</v>
      </c>
      <c r="E538" s="211">
        <f>SUMIF(Row!A:A,A538,Row!C:C)/1000</f>
        <v>0</v>
      </c>
      <c r="F538" s="26" t="s">
        <v>1458</v>
      </c>
      <c r="G538" s="26">
        <f>COUNTIF($A538:$A$2000,A538)</f>
        <v>1</v>
      </c>
      <c r="H538" s="26">
        <f>COUNTIF(Row!A:A,A538)</f>
        <v>1</v>
      </c>
    </row>
    <row r="539" spans="1:8" x14ac:dyDescent="0.25">
      <c r="A539" s="25">
        <v>41660</v>
      </c>
      <c r="B539" s="27" t="s">
        <v>659</v>
      </c>
      <c r="C539" s="26" t="s">
        <v>206</v>
      </c>
      <c r="D539" s="26" t="s">
        <v>198</v>
      </c>
      <c r="E539" s="211">
        <f>SUMIF(Row!A:A,A539,Row!C:C)/1000</f>
        <v>0</v>
      </c>
      <c r="F539" s="26" t="s">
        <v>1458</v>
      </c>
      <c r="G539" s="26">
        <f>COUNTIF($A539:$A$2000,A539)</f>
        <v>1</v>
      </c>
      <c r="H539" s="26">
        <f>COUNTIF(Row!A:A,A539)</f>
        <v>0</v>
      </c>
    </row>
    <row r="540" spans="1:8" x14ac:dyDescent="0.25">
      <c r="A540" s="25">
        <v>41670</v>
      </c>
      <c r="B540" s="26" t="s">
        <v>1464</v>
      </c>
      <c r="C540" s="26" t="s">
        <v>206</v>
      </c>
      <c r="D540" s="48" t="s">
        <v>198</v>
      </c>
      <c r="E540" s="211">
        <f>SUMIF(Row!A:A,A540,Row!C:C)/1000</f>
        <v>0</v>
      </c>
      <c r="F540" s="26" t="s">
        <v>1458</v>
      </c>
      <c r="G540" s="26">
        <f>COUNTIF($A540:$A$2000,A540)</f>
        <v>1</v>
      </c>
      <c r="H540" s="26">
        <f>COUNTIF(Row!A:A,A540)</f>
        <v>1</v>
      </c>
    </row>
    <row r="541" spans="1:8" x14ac:dyDescent="0.25">
      <c r="A541" s="25">
        <v>42000</v>
      </c>
      <c r="B541" s="27" t="s">
        <v>660</v>
      </c>
      <c r="C541" s="26" t="s">
        <v>206</v>
      </c>
      <c r="D541" s="26" t="s">
        <v>198</v>
      </c>
      <c r="E541" s="211">
        <f>SUMIF(Row!A:A,A541,Row!C:C)/1000</f>
        <v>0</v>
      </c>
      <c r="F541" s="26" t="s">
        <v>1458</v>
      </c>
      <c r="G541" s="26">
        <f>COUNTIF($A541:$A$2000,A541)</f>
        <v>1</v>
      </c>
      <c r="H541" s="26">
        <f>COUNTIF(Row!A:A,A541)</f>
        <v>0</v>
      </c>
    </row>
    <row r="542" spans="1:8" x14ac:dyDescent="0.25">
      <c r="A542" s="25">
        <v>44000</v>
      </c>
      <c r="B542" s="27" t="s">
        <v>661</v>
      </c>
      <c r="C542" s="26" t="s">
        <v>274</v>
      </c>
      <c r="D542" s="33" t="s">
        <v>1384</v>
      </c>
      <c r="E542" s="211">
        <f>SUMIF(Row!A:A,A542,Row!C:C)/1000</f>
        <v>0</v>
      </c>
      <c r="F542" s="26" t="s">
        <v>1458</v>
      </c>
      <c r="G542" s="26">
        <f>COUNTIF($A542:$A$2000,A542)</f>
        <v>1</v>
      </c>
      <c r="H542" s="26">
        <f>COUNTIF(Row!A:A,A542)</f>
        <v>0</v>
      </c>
    </row>
    <row r="543" spans="1:8" x14ac:dyDescent="0.25">
      <c r="A543" s="25">
        <v>44005</v>
      </c>
      <c r="B543" s="27" t="s">
        <v>662</v>
      </c>
      <c r="C543" s="26" t="s">
        <v>274</v>
      </c>
      <c r="D543" s="33" t="s">
        <v>1384</v>
      </c>
      <c r="E543" s="211">
        <f>SUMIF(Row!A:A,A543,Row!C:C)/1000</f>
        <v>0</v>
      </c>
      <c r="F543" s="26" t="s">
        <v>1458</v>
      </c>
      <c r="G543" s="26">
        <f>COUNTIF($A543:$A$2000,A543)</f>
        <v>1</v>
      </c>
      <c r="H543" s="26">
        <f>COUNTIF(Row!A:A,A543)</f>
        <v>0</v>
      </c>
    </row>
    <row r="544" spans="1:8" x14ac:dyDescent="0.25">
      <c r="A544" s="25">
        <v>44010</v>
      </c>
      <c r="B544" s="27" t="s">
        <v>663</v>
      </c>
      <c r="C544" s="26" t="s">
        <v>274</v>
      </c>
      <c r="D544" s="33" t="s">
        <v>1384</v>
      </c>
      <c r="E544" s="211">
        <f>SUMIF(Row!A:A,A544,Row!C:C)/1000</f>
        <v>0</v>
      </c>
      <c r="F544" s="26" t="s">
        <v>1458</v>
      </c>
      <c r="G544" s="26">
        <f>COUNTIF($A544:$A$2000,A544)</f>
        <v>1</v>
      </c>
      <c r="H544" s="26">
        <f>COUNTIF(Row!A:A,A544)</f>
        <v>0</v>
      </c>
    </row>
    <row r="545" spans="1:8" x14ac:dyDescent="0.25">
      <c r="A545" s="25">
        <v>44015</v>
      </c>
      <c r="B545" s="27" t="s">
        <v>664</v>
      </c>
      <c r="C545" s="26" t="s">
        <v>274</v>
      </c>
      <c r="D545" s="33" t="s">
        <v>1384</v>
      </c>
      <c r="E545" s="211">
        <f>SUMIF(Row!A:A,A545,Row!C:C)/1000</f>
        <v>0</v>
      </c>
      <c r="F545" s="26" t="s">
        <v>1458</v>
      </c>
      <c r="G545" s="26">
        <f>COUNTIF($A545:$A$2000,A545)</f>
        <v>1</v>
      </c>
      <c r="H545" s="26">
        <f>COUNTIF(Row!A:A,A545)</f>
        <v>0</v>
      </c>
    </row>
    <row r="546" spans="1:8" x14ac:dyDescent="0.25">
      <c r="A546" s="25">
        <v>44020</v>
      </c>
      <c r="B546" s="27" t="s">
        <v>665</v>
      </c>
      <c r="C546" s="26" t="s">
        <v>274</v>
      </c>
      <c r="D546" s="33" t="s">
        <v>1384</v>
      </c>
      <c r="E546" s="211">
        <f>SUMIF(Row!A:A,A546,Row!C:C)/1000</f>
        <v>0</v>
      </c>
      <c r="F546" s="26" t="s">
        <v>1458</v>
      </c>
      <c r="G546" s="26">
        <f>COUNTIF($A546:$A$2000,A546)</f>
        <v>1</v>
      </c>
      <c r="H546" s="26">
        <f>COUNTIF(Row!A:A,A546)</f>
        <v>0</v>
      </c>
    </row>
    <row r="547" spans="1:8" x14ac:dyDescent="0.25">
      <c r="A547" s="25">
        <v>45100</v>
      </c>
      <c r="B547" s="27" t="s">
        <v>666</v>
      </c>
      <c r="C547" s="26" t="s">
        <v>274</v>
      </c>
      <c r="D547" s="33" t="s">
        <v>1384</v>
      </c>
      <c r="E547" s="211">
        <f>SUMIF(Row!A:A,A547,Row!C:C)/1000</f>
        <v>0</v>
      </c>
      <c r="F547" s="26" t="s">
        <v>1458</v>
      </c>
      <c r="G547" s="26">
        <f>COUNTIF($A547:$A$2000,A547)</f>
        <v>1</v>
      </c>
      <c r="H547" s="26">
        <f>COUNTIF(Row!A:A,A547)</f>
        <v>0</v>
      </c>
    </row>
    <row r="548" spans="1:8" x14ac:dyDescent="0.25">
      <c r="A548" s="25">
        <v>45105</v>
      </c>
      <c r="B548" s="27" t="s">
        <v>667</v>
      </c>
      <c r="C548" s="26" t="s">
        <v>274</v>
      </c>
      <c r="D548" s="33" t="s">
        <v>1384</v>
      </c>
      <c r="E548" s="211">
        <f>SUMIF(Row!A:A,A548,Row!C:C)/1000</f>
        <v>0</v>
      </c>
      <c r="F548" s="26" t="s">
        <v>1458</v>
      </c>
      <c r="G548" s="26">
        <f>COUNTIF($A548:$A$2000,A548)</f>
        <v>1</v>
      </c>
      <c r="H548" s="26">
        <f>COUNTIF(Row!A:A,A548)</f>
        <v>0</v>
      </c>
    </row>
    <row r="549" spans="1:8" x14ac:dyDescent="0.25">
      <c r="A549" s="25">
        <v>45110</v>
      </c>
      <c r="B549" s="27" t="s">
        <v>668</v>
      </c>
      <c r="C549" s="26" t="s">
        <v>274</v>
      </c>
      <c r="D549" s="33" t="s">
        <v>1384</v>
      </c>
      <c r="E549" s="211">
        <f>SUMIF(Row!A:A,A549,Row!C:C)/1000</f>
        <v>0</v>
      </c>
      <c r="F549" s="26" t="s">
        <v>1458</v>
      </c>
      <c r="G549" s="26">
        <f>COUNTIF($A549:$A$2000,A549)</f>
        <v>1</v>
      </c>
      <c r="H549" s="26">
        <f>COUNTIF(Row!A:A,A549)</f>
        <v>0</v>
      </c>
    </row>
    <row r="550" spans="1:8" x14ac:dyDescent="0.25">
      <c r="A550" s="25">
        <v>45115</v>
      </c>
      <c r="B550" s="27" t="s">
        <v>669</v>
      </c>
      <c r="C550" s="26" t="s">
        <v>274</v>
      </c>
      <c r="D550" s="33" t="s">
        <v>1384</v>
      </c>
      <c r="E550" s="211">
        <f>SUMIF(Row!A:A,A550,Row!C:C)/1000</f>
        <v>0</v>
      </c>
      <c r="F550" s="26" t="s">
        <v>1458</v>
      </c>
      <c r="G550" s="26">
        <f>COUNTIF($A550:$A$2000,A550)</f>
        <v>1</v>
      </c>
      <c r="H550" s="26">
        <f>COUNTIF(Row!A:A,A550)</f>
        <v>0</v>
      </c>
    </row>
    <row r="551" spans="1:8" x14ac:dyDescent="0.25">
      <c r="A551" s="25">
        <v>45200</v>
      </c>
      <c r="B551" s="27" t="s">
        <v>670</v>
      </c>
      <c r="C551" s="26" t="s">
        <v>274</v>
      </c>
      <c r="D551" s="33" t="s">
        <v>1384</v>
      </c>
      <c r="E551" s="211">
        <f>SUMIF(Row!A:A,A551,Row!C:C)/1000</f>
        <v>0</v>
      </c>
      <c r="F551" s="26" t="s">
        <v>1458</v>
      </c>
      <c r="G551" s="26">
        <f>COUNTIF($A551:$A$2000,A551)</f>
        <v>1</v>
      </c>
      <c r="H551" s="26">
        <f>COUNTIF(Row!A:A,A551)</f>
        <v>0</v>
      </c>
    </row>
    <row r="552" spans="1:8" x14ac:dyDescent="0.25">
      <c r="A552" s="25">
        <v>45300</v>
      </c>
      <c r="B552" s="27" t="s">
        <v>671</v>
      </c>
      <c r="C552" s="26" t="s">
        <v>274</v>
      </c>
      <c r="D552" s="33" t="s">
        <v>1384</v>
      </c>
      <c r="E552" s="211">
        <f>SUMIF(Row!A:A,A552,Row!C:C)/1000</f>
        <v>0</v>
      </c>
      <c r="F552" s="26" t="s">
        <v>1458</v>
      </c>
      <c r="G552" s="26">
        <f>COUNTIF($A552:$A$2000,A552)</f>
        <v>1</v>
      </c>
      <c r="H552" s="26">
        <f>COUNTIF(Row!A:A,A552)</f>
        <v>0</v>
      </c>
    </row>
    <row r="553" spans="1:8" x14ac:dyDescent="0.25">
      <c r="A553" s="25">
        <v>45400</v>
      </c>
      <c r="B553" s="27" t="s">
        <v>672</v>
      </c>
      <c r="C553" s="26" t="s">
        <v>274</v>
      </c>
      <c r="D553" s="33" t="s">
        <v>1384</v>
      </c>
      <c r="E553" s="211">
        <f>SUMIF(Row!A:A,A553,Row!C:C)/1000</f>
        <v>0</v>
      </c>
      <c r="F553" s="26" t="s">
        <v>1458</v>
      </c>
      <c r="G553" s="26">
        <f>COUNTIF($A553:$A$2000,A553)</f>
        <v>1</v>
      </c>
      <c r="H553" s="26">
        <f>COUNTIF(Row!A:A,A553)</f>
        <v>1</v>
      </c>
    </row>
    <row r="554" spans="1:8" x14ac:dyDescent="0.25">
      <c r="A554" s="25">
        <v>45405</v>
      </c>
      <c r="B554" s="27" t="s">
        <v>673</v>
      </c>
      <c r="C554" s="26" t="s">
        <v>274</v>
      </c>
      <c r="D554" s="33" t="s">
        <v>1384</v>
      </c>
      <c r="E554" s="211">
        <f>SUMIF(Row!A:A,A554,Row!C:C)/1000</f>
        <v>0</v>
      </c>
      <c r="F554" s="26" t="s">
        <v>1458</v>
      </c>
      <c r="G554" s="26">
        <f>COUNTIF($A554:$A$2000,A554)</f>
        <v>1</v>
      </c>
      <c r="H554" s="26">
        <f>COUNTIF(Row!A:A,A554)</f>
        <v>0</v>
      </c>
    </row>
    <row r="555" spans="1:8" x14ac:dyDescent="0.25">
      <c r="A555" s="25">
        <v>45410</v>
      </c>
      <c r="B555" s="27" t="s">
        <v>674</v>
      </c>
      <c r="C555" s="26" t="s">
        <v>274</v>
      </c>
      <c r="D555" s="33" t="s">
        <v>1384</v>
      </c>
      <c r="E555" s="211">
        <f>SUMIF(Row!A:A,A555,Row!C:C)/1000</f>
        <v>0</v>
      </c>
      <c r="F555" s="26" t="s">
        <v>1458</v>
      </c>
      <c r="G555" s="26">
        <f>COUNTIF($A555:$A$2000,A555)</f>
        <v>1</v>
      </c>
      <c r="H555" s="26">
        <f>COUNTIF(Row!A:A,A555)</f>
        <v>1</v>
      </c>
    </row>
    <row r="556" spans="1:8" x14ac:dyDescent="0.25">
      <c r="A556" s="25">
        <v>45415</v>
      </c>
      <c r="B556" s="27" t="s">
        <v>675</v>
      </c>
      <c r="C556" s="26" t="s">
        <v>274</v>
      </c>
      <c r="D556" s="33" t="s">
        <v>1384</v>
      </c>
      <c r="E556" s="211">
        <f>SUMIF(Row!A:A,A556,Row!C:C)/1000</f>
        <v>0</v>
      </c>
      <c r="F556" s="26" t="s">
        <v>1458</v>
      </c>
      <c r="G556" s="26">
        <f>COUNTIF($A556:$A$2000,A556)</f>
        <v>1</v>
      </c>
      <c r="H556" s="26">
        <f>COUNTIF(Row!A:A,A556)</f>
        <v>0</v>
      </c>
    </row>
    <row r="557" spans="1:8" x14ac:dyDescent="0.25">
      <c r="A557" s="25">
        <v>45420</v>
      </c>
      <c r="B557" s="27" t="s">
        <v>676</v>
      </c>
      <c r="C557" s="26" t="s">
        <v>274</v>
      </c>
      <c r="D557" s="33" t="s">
        <v>1384</v>
      </c>
      <c r="E557" s="211">
        <f>SUMIF(Row!A:A,A557,Row!C:C)/1000</f>
        <v>0</v>
      </c>
      <c r="F557" s="26" t="s">
        <v>1458</v>
      </c>
      <c r="G557" s="26">
        <f>COUNTIF($A557:$A$2000,A557)</f>
        <v>1</v>
      </c>
      <c r="H557" s="26">
        <f>COUNTIF(Row!A:A,A557)</f>
        <v>1</v>
      </c>
    </row>
    <row r="558" spans="1:8" x14ac:dyDescent="0.25">
      <c r="A558" s="25">
        <v>45430</v>
      </c>
      <c r="B558" s="27" t="s">
        <v>677</v>
      </c>
      <c r="C558" s="26" t="s">
        <v>274</v>
      </c>
      <c r="D558" s="26" t="s">
        <v>1384</v>
      </c>
      <c r="E558" s="211">
        <f>SUMIF(Row!A:A,A558,Row!C:C)/1000</f>
        <v>-1.4108000000000001</v>
      </c>
      <c r="F558" s="26" t="s">
        <v>1458</v>
      </c>
      <c r="G558" s="26">
        <f>COUNTIF($A558:$A$2000,A558)</f>
        <v>1</v>
      </c>
      <c r="H558" s="26">
        <f>COUNTIF(Row!A:A,A558)</f>
        <v>1</v>
      </c>
    </row>
    <row r="559" spans="1:8" x14ac:dyDescent="0.25">
      <c r="A559" s="25">
        <v>46000</v>
      </c>
      <c r="B559" s="27" t="s">
        <v>678</v>
      </c>
      <c r="C559" s="26" t="s">
        <v>274</v>
      </c>
      <c r="D559" s="33" t="s">
        <v>1384</v>
      </c>
      <c r="E559" s="211">
        <f>SUMIF(Row!A:A,A559,Row!C:C)/1000</f>
        <v>0</v>
      </c>
      <c r="F559" s="26" t="s">
        <v>1458</v>
      </c>
      <c r="G559" s="26">
        <f>COUNTIF($A559:$A$2000,A559)</f>
        <v>1</v>
      </c>
      <c r="H559" s="26">
        <f>COUNTIF(Row!A:A,A559)</f>
        <v>0</v>
      </c>
    </row>
    <row r="560" spans="1:8" x14ac:dyDescent="0.25">
      <c r="A560" s="25">
        <v>46100</v>
      </c>
      <c r="B560" s="27" t="s">
        <v>679</v>
      </c>
      <c r="C560" s="26" t="s">
        <v>274</v>
      </c>
      <c r="D560" s="33" t="s">
        <v>1384</v>
      </c>
      <c r="E560" s="211">
        <f>SUMIF(Row!A:A,A560,Row!C:C)/1000</f>
        <v>0</v>
      </c>
      <c r="F560" s="26" t="s">
        <v>1458</v>
      </c>
      <c r="G560" s="26">
        <f>COUNTIF($A560:$A$2000,A560)</f>
        <v>1</v>
      </c>
      <c r="H560" s="26">
        <f>COUNTIF(Row!A:A,A560)</f>
        <v>0</v>
      </c>
    </row>
    <row r="561" spans="1:8" x14ac:dyDescent="0.25">
      <c r="A561" s="25">
        <v>46200</v>
      </c>
      <c r="B561" s="27" t="s">
        <v>680</v>
      </c>
      <c r="C561" s="26" t="s">
        <v>274</v>
      </c>
      <c r="D561" s="33" t="s">
        <v>1384</v>
      </c>
      <c r="E561" s="211">
        <f>SUMIF(Row!A:A,A561,Row!C:C)/1000</f>
        <v>0</v>
      </c>
      <c r="F561" s="26" t="s">
        <v>1458</v>
      </c>
      <c r="G561" s="26">
        <f>COUNTIF($A561:$A$2000,A561)</f>
        <v>1</v>
      </c>
      <c r="H561" s="26">
        <f>COUNTIF(Row!A:A,A561)</f>
        <v>1</v>
      </c>
    </row>
    <row r="562" spans="1:8" x14ac:dyDescent="0.25">
      <c r="A562" s="25">
        <v>46210</v>
      </c>
      <c r="B562" s="27" t="s">
        <v>681</v>
      </c>
      <c r="C562" s="26" t="s">
        <v>274</v>
      </c>
      <c r="D562" s="33" t="s">
        <v>1384</v>
      </c>
      <c r="E562" s="211">
        <f>SUMIF(Row!A:A,A562,Row!C:C)/1000</f>
        <v>0</v>
      </c>
      <c r="F562" s="26" t="s">
        <v>1458</v>
      </c>
      <c r="G562" s="26">
        <f>COUNTIF($A562:$A$2000,A562)</f>
        <v>1</v>
      </c>
      <c r="H562" s="26">
        <f>COUNTIF(Row!A:A,A562)</f>
        <v>0</v>
      </c>
    </row>
    <row r="563" spans="1:8" x14ac:dyDescent="0.25">
      <c r="A563" s="25">
        <v>47000</v>
      </c>
      <c r="B563" s="27" t="s">
        <v>682</v>
      </c>
      <c r="C563" s="26" t="s">
        <v>1374</v>
      </c>
      <c r="D563" s="33" t="s">
        <v>1387</v>
      </c>
      <c r="E563" s="211">
        <f>SUMIF(Row!A:A,A563,Row!C:C)/1000</f>
        <v>0</v>
      </c>
      <c r="F563" s="26" t="s">
        <v>1458</v>
      </c>
      <c r="G563" s="26">
        <f>COUNTIF($A563:$A$2000,A563)</f>
        <v>1</v>
      </c>
      <c r="H563" s="26">
        <f>COUNTIF(Row!A:A,A563)</f>
        <v>0</v>
      </c>
    </row>
    <row r="564" spans="1:8" x14ac:dyDescent="0.25">
      <c r="A564">
        <v>48000</v>
      </c>
      <c r="B564" t="s">
        <v>215</v>
      </c>
      <c r="C564" s="26" t="s">
        <v>1374</v>
      </c>
      <c r="D564" s="33" t="s">
        <v>1387</v>
      </c>
      <c r="E564" s="211">
        <f>SUMIF(Row!A:A,A564,Row!C:C)/1000</f>
        <v>0</v>
      </c>
      <c r="F564" s="26" t="s">
        <v>1458</v>
      </c>
      <c r="G564" s="26">
        <f>COUNTIF($A564:$A$2000,A564)</f>
        <v>1</v>
      </c>
      <c r="H564" s="26">
        <f>COUNTIF(Row!A:A,A564)</f>
        <v>0</v>
      </c>
    </row>
    <row r="565" spans="1:8" x14ac:dyDescent="0.25">
      <c r="A565" s="25">
        <v>50010</v>
      </c>
      <c r="B565" s="1" t="s">
        <v>965</v>
      </c>
      <c r="C565" s="26" t="s">
        <v>1480</v>
      </c>
      <c r="D565" s="35" t="s">
        <v>1504</v>
      </c>
      <c r="E565" s="211">
        <f>SUMIF(Row!A:A,A565,Row!C:C)/1000</f>
        <v>1014.28769</v>
      </c>
      <c r="F565" s="26" t="s">
        <v>197</v>
      </c>
      <c r="G565" s="26">
        <f>COUNTIF($A565:$A$2000,A565)</f>
        <v>1</v>
      </c>
      <c r="H565" s="26">
        <f>COUNTIF(Row!A:A,A565)</f>
        <v>1</v>
      </c>
    </row>
    <row r="566" spans="1:8" x14ac:dyDescent="0.25">
      <c r="A566" s="25">
        <v>50011</v>
      </c>
      <c r="B566" s="1" t="s">
        <v>1183</v>
      </c>
      <c r="C566" s="26" t="s">
        <v>1480</v>
      </c>
      <c r="D566" s="35" t="s">
        <v>1504</v>
      </c>
      <c r="E566" s="211">
        <f>SUMIF(Row!A:A,A566,Row!C:C)/1000</f>
        <v>113.37707</v>
      </c>
      <c r="F566" s="26" t="s">
        <v>197</v>
      </c>
      <c r="G566" s="26">
        <f>COUNTIF($A566:$A$2000,A566)</f>
        <v>1</v>
      </c>
      <c r="H566" s="26">
        <f>COUNTIF(Row!A:A,A566)</f>
        <v>1</v>
      </c>
    </row>
    <row r="567" spans="1:8" x14ac:dyDescent="0.25">
      <c r="A567" s="25">
        <v>50020</v>
      </c>
      <c r="B567" s="27" t="s">
        <v>1105</v>
      </c>
      <c r="C567" s="26" t="s">
        <v>1515</v>
      </c>
      <c r="D567" s="36" t="s">
        <v>1441</v>
      </c>
      <c r="E567" s="211">
        <f>SUMIF(Row!A:A,A567,Row!C:C)/1000</f>
        <v>-194.57235999999997</v>
      </c>
      <c r="F567" s="26" t="s">
        <v>1458</v>
      </c>
      <c r="G567" s="26">
        <f>COUNTIF($A567:$A$2000,A567)</f>
        <v>1</v>
      </c>
      <c r="H567" s="26">
        <f>COUNTIF(Row!A:A,A567)</f>
        <v>1</v>
      </c>
    </row>
    <row r="568" spans="1:8" x14ac:dyDescent="0.25">
      <c r="A568" s="25">
        <v>50030</v>
      </c>
      <c r="B568" s="26" t="s">
        <v>1477</v>
      </c>
      <c r="C568" s="26" t="s">
        <v>1515</v>
      </c>
      <c r="D568" s="35" t="s">
        <v>1452</v>
      </c>
      <c r="E568" s="211">
        <f>SUMIF(Row!A:A,A568,Row!C:C)/1000</f>
        <v>0</v>
      </c>
      <c r="F568" s="26" t="s">
        <v>1458</v>
      </c>
      <c r="G568" s="26">
        <f>COUNTIF($A568:$A$2000,A568)</f>
        <v>1</v>
      </c>
      <c r="H568" s="26">
        <f>COUNTIF(Row!A:A,A568)</f>
        <v>0</v>
      </c>
    </row>
    <row r="569" spans="1:8" x14ac:dyDescent="0.25">
      <c r="A569" s="25">
        <v>50100</v>
      </c>
      <c r="B569" s="26" t="s">
        <v>193</v>
      </c>
      <c r="C569" s="26" t="s">
        <v>1515</v>
      </c>
      <c r="D569" s="35" t="s">
        <v>1452</v>
      </c>
      <c r="E569" s="211">
        <f>SUMIF(Row!A:A,A569,Row!C:C)/1000</f>
        <v>0</v>
      </c>
      <c r="F569" s="26" t="s">
        <v>1458</v>
      </c>
      <c r="G569" s="26">
        <f>COUNTIF($A569:$A$2000,A569)</f>
        <v>1</v>
      </c>
      <c r="H569" s="26">
        <f>COUNTIF(Row!A:A,A569)</f>
        <v>0</v>
      </c>
    </row>
    <row r="570" spans="1:8" x14ac:dyDescent="0.25">
      <c r="A570" s="25">
        <v>50200</v>
      </c>
      <c r="B570" s="26" t="s">
        <v>194</v>
      </c>
      <c r="C570" s="26" t="s">
        <v>1515</v>
      </c>
      <c r="D570" s="35" t="s">
        <v>1452</v>
      </c>
      <c r="E570" s="211">
        <f>SUMIF(Row!A:A,A570,Row!C:C)/1000</f>
        <v>0</v>
      </c>
      <c r="F570" s="26" t="s">
        <v>1458</v>
      </c>
      <c r="G570" s="26">
        <f>COUNTIF($A570:$A$2000,A570)</f>
        <v>1</v>
      </c>
      <c r="H570" s="26">
        <f>COUNTIF(Row!A:A,A570)</f>
        <v>0</v>
      </c>
    </row>
    <row r="571" spans="1:8" x14ac:dyDescent="0.25">
      <c r="A571" s="25">
        <v>50998</v>
      </c>
      <c r="B571" s="1" t="s">
        <v>1173</v>
      </c>
      <c r="C571" s="26" t="s">
        <v>1480</v>
      </c>
      <c r="D571" s="35" t="s">
        <v>1504</v>
      </c>
      <c r="E571" s="211">
        <f>SUMIF(Row!A:A,A571,Row!C:C)/1000</f>
        <v>-13.828850000000001</v>
      </c>
      <c r="F571" s="26" t="s">
        <v>197</v>
      </c>
      <c r="G571" s="26">
        <f>COUNTIF($A571:$A$2000,A571)</f>
        <v>1</v>
      </c>
      <c r="H571" s="26">
        <f>COUNTIF(Row!A:A,A571)</f>
        <v>1</v>
      </c>
    </row>
    <row r="572" spans="1:8" x14ac:dyDescent="0.25">
      <c r="A572" s="25">
        <v>50999</v>
      </c>
      <c r="B572" s="1" t="s">
        <v>1174</v>
      </c>
      <c r="C572" s="26" t="s">
        <v>1480</v>
      </c>
      <c r="D572" s="35" t="s">
        <v>1504</v>
      </c>
      <c r="E572" s="211">
        <f>SUMIF(Row!A:A,A572,Row!C:C)/1000</f>
        <v>-95.888890000000004</v>
      </c>
      <c r="F572" s="26" t="s">
        <v>197</v>
      </c>
      <c r="G572" s="26">
        <f>COUNTIF($A572:$A$2000,A572)</f>
        <v>1</v>
      </c>
      <c r="H572" s="26">
        <f>COUNTIF(Row!A:A,A572)</f>
        <v>1</v>
      </c>
    </row>
    <row r="573" spans="1:8" x14ac:dyDescent="0.25">
      <c r="A573" s="25">
        <v>53000</v>
      </c>
      <c r="B573" s="27" t="s">
        <v>683</v>
      </c>
      <c r="C573" s="26" t="s">
        <v>1515</v>
      </c>
      <c r="D573" s="33" t="s">
        <v>1441</v>
      </c>
      <c r="E573" s="211">
        <f>SUMIF(Row!A:A,A573,Row!C:C)/1000</f>
        <v>7.1737200000000003</v>
      </c>
      <c r="F573" s="26" t="s">
        <v>1458</v>
      </c>
      <c r="G573" s="26">
        <f>COUNTIF($A573:$A$2000,A573)</f>
        <v>1</v>
      </c>
      <c r="H573" s="26">
        <f>COUNTIF(Row!A:A,A573)</f>
        <v>1</v>
      </c>
    </row>
    <row r="574" spans="1:8" x14ac:dyDescent="0.25">
      <c r="A574" s="25">
        <v>53009</v>
      </c>
      <c r="B574" s="1" t="s">
        <v>1175</v>
      </c>
      <c r="C574" s="26" t="s">
        <v>1515</v>
      </c>
      <c r="D574" s="35" t="s">
        <v>1452</v>
      </c>
      <c r="E574" s="211">
        <f>SUMIF(Row!A:A,A574,Row!C:C)/1000</f>
        <v>0</v>
      </c>
      <c r="F574" s="26" t="s">
        <v>1458</v>
      </c>
      <c r="G574" s="26">
        <f>COUNTIF($A574:$A$2000,A574)</f>
        <v>1</v>
      </c>
      <c r="H574" s="26">
        <f>COUNTIF(Row!A:A,A574)</f>
        <v>0</v>
      </c>
    </row>
    <row r="575" spans="1:8" x14ac:dyDescent="0.25">
      <c r="A575" s="25">
        <v>53010</v>
      </c>
      <c r="B575" s="1" t="s">
        <v>1176</v>
      </c>
      <c r="C575" s="26" t="s">
        <v>1515</v>
      </c>
      <c r="D575" s="35" t="s">
        <v>1452</v>
      </c>
      <c r="E575" s="211">
        <f>SUMIF(Row!A:A,A575,Row!C:C)/1000</f>
        <v>35.659370000000003</v>
      </c>
      <c r="F575" s="26" t="s">
        <v>1458</v>
      </c>
      <c r="G575" s="26">
        <f>COUNTIF($A575:$A$2000,A575)</f>
        <v>1</v>
      </c>
      <c r="H575" s="26">
        <f>COUNTIF(Row!A:A,A575)</f>
        <v>1</v>
      </c>
    </row>
    <row r="576" spans="1:8" x14ac:dyDescent="0.25">
      <c r="A576" s="25">
        <v>53040</v>
      </c>
      <c r="B576" s="27" t="s">
        <v>684</v>
      </c>
      <c r="C576" s="26" t="s">
        <v>1515</v>
      </c>
      <c r="D576" s="33" t="s">
        <v>1441</v>
      </c>
      <c r="E576" s="211">
        <f>SUMIF(Row!A:A,A576,Row!C:C)/1000</f>
        <v>0</v>
      </c>
      <c r="F576" s="26" t="s">
        <v>1458</v>
      </c>
      <c r="G576" s="26">
        <f>COUNTIF($A576:$A$2000,A576)</f>
        <v>1</v>
      </c>
      <c r="H576" s="26">
        <f>COUNTIF(Row!A:A,A576)</f>
        <v>1</v>
      </c>
    </row>
    <row r="577" spans="1:8" x14ac:dyDescent="0.25">
      <c r="A577" s="25">
        <v>53110</v>
      </c>
      <c r="B577" s="27" t="s">
        <v>685</v>
      </c>
      <c r="C577" s="26" t="s">
        <v>1515</v>
      </c>
      <c r="D577" s="33" t="s">
        <v>1441</v>
      </c>
      <c r="E577" s="211">
        <f>SUMIF(Row!A:A,A577,Row!C:C)/1000</f>
        <v>31.37689</v>
      </c>
      <c r="F577" s="26" t="s">
        <v>1458</v>
      </c>
      <c r="G577" s="26">
        <f>COUNTIF($A577:$A$2000,A577)</f>
        <v>1</v>
      </c>
      <c r="H577" s="26">
        <f>COUNTIF(Row!A:A,A577)</f>
        <v>1</v>
      </c>
    </row>
    <row r="578" spans="1:8" x14ac:dyDescent="0.25">
      <c r="A578" s="25">
        <v>53120</v>
      </c>
      <c r="B578" s="27" t="s">
        <v>686</v>
      </c>
      <c r="C578" s="26" t="s">
        <v>1506</v>
      </c>
      <c r="D578" s="33" t="s">
        <v>1440</v>
      </c>
      <c r="E578" s="211">
        <f>SUMIF(Row!A:A,A578,Row!C:C)/1000</f>
        <v>0</v>
      </c>
      <c r="F578" s="26" t="s">
        <v>1458</v>
      </c>
      <c r="G578" s="26">
        <f>COUNTIF($A578:$A$2000,A578)</f>
        <v>1</v>
      </c>
      <c r="H578" s="26">
        <f>COUNTIF(Row!A:A,A578)</f>
        <v>0</v>
      </c>
    </row>
    <row r="579" spans="1:8" x14ac:dyDescent="0.25">
      <c r="A579" s="25">
        <v>53200</v>
      </c>
      <c r="B579" s="1" t="s">
        <v>1191</v>
      </c>
      <c r="C579" s="26" t="s">
        <v>1515</v>
      </c>
      <c r="D579" s="33" t="s">
        <v>1441</v>
      </c>
      <c r="E579" s="211">
        <f>SUMIF(Row!A:A,A579,Row!C:C)/1000</f>
        <v>-1.1191099999999998</v>
      </c>
      <c r="F579" s="26" t="s">
        <v>1458</v>
      </c>
      <c r="G579" s="26">
        <f>COUNTIF($A579:$A$2000,A579)</f>
        <v>1</v>
      </c>
      <c r="H579" s="26">
        <f>COUNTIF(Row!A:A,A579)</f>
        <v>1</v>
      </c>
    </row>
    <row r="580" spans="1:8" x14ac:dyDescent="0.25">
      <c r="A580" s="25">
        <v>53210</v>
      </c>
      <c r="B580" s="26" t="s">
        <v>195</v>
      </c>
      <c r="C580" s="26" t="s">
        <v>1515</v>
      </c>
      <c r="D580" s="35" t="s">
        <v>1452</v>
      </c>
      <c r="E580" s="211">
        <f>SUMIF(Row!A:A,A580,Row!C:C)/1000</f>
        <v>0</v>
      </c>
      <c r="F580" s="26" t="s">
        <v>1458</v>
      </c>
      <c r="G580" s="26">
        <f>COUNTIF($A580:$A$2000,A580)</f>
        <v>1</v>
      </c>
      <c r="H580" s="26">
        <f>COUNTIF(Row!A:A,A580)</f>
        <v>0</v>
      </c>
    </row>
    <row r="581" spans="1:8" x14ac:dyDescent="0.25">
      <c r="A581" s="25">
        <v>53300</v>
      </c>
      <c r="B581" s="27" t="s">
        <v>687</v>
      </c>
      <c r="C581" s="26" t="s">
        <v>1515</v>
      </c>
      <c r="D581" s="33" t="s">
        <v>1441</v>
      </c>
      <c r="E581" s="211">
        <f>SUMIF(Row!A:A,A581,Row!C:C)/1000</f>
        <v>-36.058</v>
      </c>
      <c r="F581" s="26" t="s">
        <v>1458</v>
      </c>
      <c r="G581" s="26">
        <f>COUNTIF($A581:$A$2000,A581)</f>
        <v>1</v>
      </c>
      <c r="H581" s="26">
        <f>COUNTIF(Row!A:A,A581)</f>
        <v>1</v>
      </c>
    </row>
    <row r="582" spans="1:8" x14ac:dyDescent="0.25">
      <c r="A582" s="25">
        <v>53999</v>
      </c>
      <c r="B582" s="27" t="s">
        <v>1110</v>
      </c>
      <c r="C582" s="26" t="s">
        <v>1515</v>
      </c>
      <c r="D582" s="33" t="s">
        <v>1441</v>
      </c>
      <c r="E582" s="211">
        <f>SUMIF(Row!A:A,A582,Row!C:C)/1000</f>
        <v>32.574130000000004</v>
      </c>
      <c r="F582" s="26" t="s">
        <v>1458</v>
      </c>
      <c r="G582" s="26">
        <f>COUNTIF($A582:$A$2000,A582)</f>
        <v>1</v>
      </c>
      <c r="H582" s="26">
        <f>COUNTIF(Row!A:A,A582)</f>
        <v>1</v>
      </c>
    </row>
    <row r="583" spans="1:8" x14ac:dyDescent="0.25">
      <c r="A583" s="25">
        <v>58999</v>
      </c>
      <c r="B583" s="26" t="s">
        <v>196</v>
      </c>
      <c r="C583" s="26" t="s">
        <v>1515</v>
      </c>
      <c r="D583" s="35" t="s">
        <v>1452</v>
      </c>
      <c r="E583" s="211">
        <f>SUMIF(Row!A:A,A583,Row!C:C)/1000</f>
        <v>0</v>
      </c>
      <c r="F583" s="26" t="s">
        <v>1458</v>
      </c>
      <c r="G583" s="26">
        <f>COUNTIF($A583:$A$2000,A583)</f>
        <v>1</v>
      </c>
      <c r="H583" s="26">
        <f>COUNTIF(Row!A:A,A583)</f>
        <v>0</v>
      </c>
    </row>
    <row r="584" spans="1:8" x14ac:dyDescent="0.25">
      <c r="A584" s="25">
        <v>59999</v>
      </c>
      <c r="B584" s="26" t="s">
        <v>966</v>
      </c>
      <c r="C584" s="26" t="s">
        <v>1515</v>
      </c>
      <c r="D584" s="35" t="s">
        <v>1452</v>
      </c>
      <c r="E584" s="211">
        <f>SUMIF(Row!A:A,A584,Row!C:C)/1000</f>
        <v>0</v>
      </c>
      <c r="F584" s="26" t="s">
        <v>1458</v>
      </c>
      <c r="G584" s="26">
        <f>COUNTIF($A584:$A$2000,A584)</f>
        <v>1</v>
      </c>
      <c r="H584" s="26">
        <f>COUNTIF(Row!A:A,A584)</f>
        <v>0</v>
      </c>
    </row>
    <row r="585" spans="1:8" x14ac:dyDescent="0.25">
      <c r="A585" s="25" t="s">
        <v>1233</v>
      </c>
      <c r="B585" s="1" t="s">
        <v>1234</v>
      </c>
      <c r="C585" s="26" t="s">
        <v>1495</v>
      </c>
      <c r="D585" s="35" t="s">
        <v>1563</v>
      </c>
      <c r="E585" s="211">
        <f>SUMIF(Row!A:A,A585,Row!C:C)/1000</f>
        <v>0</v>
      </c>
      <c r="F585" s="26" t="s">
        <v>197</v>
      </c>
      <c r="G585" s="26">
        <f>COUNTIF($A585:$A$2000,A585)</f>
        <v>1</v>
      </c>
      <c r="H585" s="26">
        <f>COUNTIF(Row!A:A,A585)</f>
        <v>0</v>
      </c>
    </row>
    <row r="586" spans="1:8" x14ac:dyDescent="0.25">
      <c r="A586" s="25" t="s">
        <v>1235</v>
      </c>
      <c r="B586" s="1" t="s">
        <v>1236</v>
      </c>
      <c r="C586" s="26" t="s">
        <v>1495</v>
      </c>
      <c r="D586" s="35" t="s">
        <v>1563</v>
      </c>
      <c r="E586" s="211">
        <f>SUMIF(Row!A:A,A586,Row!C:C)/1000</f>
        <v>0</v>
      </c>
      <c r="F586" s="26" t="s">
        <v>197</v>
      </c>
      <c r="G586" s="26">
        <f>COUNTIF($A586:$A$2000,A586)</f>
        <v>1</v>
      </c>
      <c r="H586" s="26">
        <f>COUNTIF(Row!A:A,A586)</f>
        <v>0</v>
      </c>
    </row>
    <row r="587" spans="1:8" x14ac:dyDescent="0.25">
      <c r="A587" s="25" t="s">
        <v>1237</v>
      </c>
      <c r="B587" s="1" t="s">
        <v>1238</v>
      </c>
      <c r="C587" s="26" t="s">
        <v>1495</v>
      </c>
      <c r="D587" s="35" t="s">
        <v>1563</v>
      </c>
      <c r="E587" s="211">
        <f>SUMIF(Row!A:A,A587,Row!C:C)/1000</f>
        <v>0</v>
      </c>
      <c r="F587" s="26" t="s">
        <v>197</v>
      </c>
      <c r="G587" s="26">
        <f>COUNTIF($A587:$A$2000,A587)</f>
        <v>1</v>
      </c>
      <c r="H587" s="26">
        <f>COUNTIF(Row!A:A,A587)</f>
        <v>0</v>
      </c>
    </row>
    <row r="588" spans="1:8" x14ac:dyDescent="0.25">
      <c r="A588" t="s">
        <v>646</v>
      </c>
      <c r="B588" t="s">
        <v>647</v>
      </c>
      <c r="C588" s="26" t="s">
        <v>1495</v>
      </c>
      <c r="D588" s="35" t="s">
        <v>1563</v>
      </c>
      <c r="E588" s="211">
        <f>SUMIF(Row!A:A,A588,Row!C:C)/1000</f>
        <v>0</v>
      </c>
      <c r="F588" s="26" t="s">
        <v>197</v>
      </c>
      <c r="G588" s="26">
        <f>COUNTIF($A588:$A$2000,A588)</f>
        <v>1</v>
      </c>
      <c r="H588" s="26">
        <f>COUNTIF(Row!A:A,A588)</f>
        <v>0</v>
      </c>
    </row>
    <row r="589" spans="1:8" x14ac:dyDescent="0.25">
      <c r="A589" s="25" t="s">
        <v>1239</v>
      </c>
      <c r="B589" s="1" t="s">
        <v>1240</v>
      </c>
      <c r="C589" s="26" t="s">
        <v>1495</v>
      </c>
      <c r="D589" s="35" t="s">
        <v>1563</v>
      </c>
      <c r="E589" s="211">
        <f>SUMIF(Row!A:A,A589,Row!C:C)/1000</f>
        <v>0</v>
      </c>
      <c r="F589" s="26" t="s">
        <v>197</v>
      </c>
      <c r="G589" s="26">
        <f>COUNTIF($A589:$A$2000,A589)</f>
        <v>1</v>
      </c>
      <c r="H589" s="26">
        <f>COUNTIF(Row!A:A,A589)</f>
        <v>0</v>
      </c>
    </row>
    <row r="590" spans="1:8" x14ac:dyDescent="0.25">
      <c r="A590" s="25" t="s">
        <v>1565</v>
      </c>
      <c r="B590" s="26" t="s">
        <v>1566</v>
      </c>
      <c r="C590" s="26" t="s">
        <v>1495</v>
      </c>
      <c r="D590" s="35" t="s">
        <v>1563</v>
      </c>
      <c r="E590" s="211">
        <f>SUMIF(Row!A:A,A590,Row!C:C)/1000</f>
        <v>0</v>
      </c>
      <c r="F590" s="26" t="s">
        <v>197</v>
      </c>
      <c r="G590" s="26">
        <f>COUNTIF($A590:$A$2000,A590)</f>
        <v>1</v>
      </c>
      <c r="H590" s="26">
        <f>COUNTIF(Row!A:A,A590)</f>
        <v>0</v>
      </c>
    </row>
    <row r="591" spans="1:8" x14ac:dyDescent="0.25">
      <c r="A591" s="25" t="s">
        <v>1241</v>
      </c>
      <c r="B591" s="1" t="s">
        <v>1242</v>
      </c>
      <c r="C591" s="26" t="s">
        <v>1495</v>
      </c>
      <c r="D591" s="35" t="s">
        <v>1563</v>
      </c>
      <c r="E591" s="211">
        <f>SUMIF(Row!A:A,A591,Row!C:C)/1000</f>
        <v>0</v>
      </c>
      <c r="F591" s="26" t="s">
        <v>197</v>
      </c>
      <c r="G591" s="26">
        <f>COUNTIF($A591:$A$2000,A591)</f>
        <v>1</v>
      </c>
      <c r="H591" s="26">
        <f>COUNTIF(Row!A:A,A591)</f>
        <v>0</v>
      </c>
    </row>
    <row r="592" spans="1:8" x14ac:dyDescent="0.25">
      <c r="A592" t="s">
        <v>1269</v>
      </c>
      <c r="B592" t="s">
        <v>1270</v>
      </c>
      <c r="C592" s="26" t="s">
        <v>1495</v>
      </c>
      <c r="D592" s="35" t="s">
        <v>1563</v>
      </c>
      <c r="E592" s="211">
        <f>SUMIF(Row!A:A,A592,Row!C:C)/1000</f>
        <v>0</v>
      </c>
      <c r="F592" s="26" t="s">
        <v>197</v>
      </c>
      <c r="G592" s="26">
        <f>COUNTIF($A592:$A$2000,A592)</f>
        <v>1</v>
      </c>
      <c r="H592" s="26">
        <f>COUNTIF(Row!A:A,A592)</f>
        <v>0</v>
      </c>
    </row>
    <row r="593" spans="1:8" x14ac:dyDescent="0.25">
      <c r="A593" s="25" t="s">
        <v>1243</v>
      </c>
      <c r="B593" s="1" t="s">
        <v>1244</v>
      </c>
      <c r="C593" s="26" t="s">
        <v>1495</v>
      </c>
      <c r="D593" s="35" t="s">
        <v>1563</v>
      </c>
      <c r="E593" s="211">
        <f>SUMIF(Row!A:A,A593,Row!C:C)/1000</f>
        <v>0</v>
      </c>
      <c r="F593" s="26" t="s">
        <v>197</v>
      </c>
      <c r="G593" s="26">
        <f>COUNTIF($A593:$A$2000,A593)</f>
        <v>1</v>
      </c>
      <c r="H593" s="26">
        <f>COUNTIF(Row!A:A,A593)</f>
        <v>0</v>
      </c>
    </row>
    <row r="594" spans="1:8" x14ac:dyDescent="0.25">
      <c r="A594" s="25" t="s">
        <v>1245</v>
      </c>
      <c r="B594" s="1" t="s">
        <v>1246</v>
      </c>
      <c r="C594" s="26" t="s">
        <v>1495</v>
      </c>
      <c r="D594" s="35" t="s">
        <v>1563</v>
      </c>
      <c r="E594" s="211">
        <f>SUMIF(Row!A:A,A594,Row!C:C)/1000</f>
        <v>0</v>
      </c>
      <c r="F594" s="26" t="s">
        <v>197</v>
      </c>
      <c r="G594" s="26">
        <f>COUNTIF($A594:$A$2000,A594)</f>
        <v>1</v>
      </c>
      <c r="H594" s="26">
        <f>COUNTIF(Row!A:A,A594)</f>
        <v>0</v>
      </c>
    </row>
    <row r="595" spans="1:8" x14ac:dyDescent="0.25">
      <c r="A595" s="25" t="s">
        <v>1311</v>
      </c>
      <c r="B595" s="1" t="s">
        <v>831</v>
      </c>
      <c r="C595" s="26" t="s">
        <v>1495</v>
      </c>
      <c r="D595" s="35" t="s">
        <v>1563</v>
      </c>
      <c r="E595" s="211">
        <f>SUMIF(Row!A:A,A595,Row!C:C)/1000</f>
        <v>0</v>
      </c>
      <c r="F595" s="26" t="s">
        <v>197</v>
      </c>
      <c r="G595" s="26">
        <f>COUNTIF($A595:$A$2000,A595)</f>
        <v>1</v>
      </c>
      <c r="H595" s="26">
        <f>COUNTIF(Row!A:A,A595)</f>
        <v>0</v>
      </c>
    </row>
    <row r="596" spans="1:8" x14ac:dyDescent="0.25">
      <c r="A596" t="s">
        <v>648</v>
      </c>
      <c r="B596" t="s">
        <v>649</v>
      </c>
      <c r="C596" s="26" t="s">
        <v>1495</v>
      </c>
      <c r="D596" s="35" t="s">
        <v>1563</v>
      </c>
      <c r="E596" s="211">
        <f>SUMIF(Row!A:A,A596,Row!C:C)/1000</f>
        <v>0</v>
      </c>
      <c r="F596" s="26" t="s">
        <v>197</v>
      </c>
      <c r="G596" s="26">
        <f>COUNTIF($A596:$A$2000,A596)</f>
        <v>1</v>
      </c>
      <c r="H596" s="26">
        <f>COUNTIF(Row!A:A,A596)</f>
        <v>0</v>
      </c>
    </row>
    <row r="597" spans="1:8" x14ac:dyDescent="0.25">
      <c r="A597" t="s">
        <v>650</v>
      </c>
      <c r="B597" t="s">
        <v>837</v>
      </c>
      <c r="C597" s="26" t="s">
        <v>1495</v>
      </c>
      <c r="D597" s="35" t="s">
        <v>1563</v>
      </c>
      <c r="E597" s="211">
        <f>SUMIF(Row!A:A,A597,Row!C:C)/1000</f>
        <v>0</v>
      </c>
      <c r="F597" s="26" t="s">
        <v>197</v>
      </c>
      <c r="G597" s="26">
        <f>COUNTIF($A597:$A$2000,A597)</f>
        <v>1</v>
      </c>
      <c r="H597" s="26">
        <f>COUNTIF(Row!A:A,A597)</f>
        <v>0</v>
      </c>
    </row>
    <row r="598" spans="1:8" x14ac:dyDescent="0.25">
      <c r="A598" s="25" t="s">
        <v>1567</v>
      </c>
      <c r="B598" s="26" t="s">
        <v>1568</v>
      </c>
      <c r="C598" s="26" t="s">
        <v>1495</v>
      </c>
      <c r="D598" s="35" t="s">
        <v>1563</v>
      </c>
      <c r="E598" s="211">
        <f>SUMIF(Row!A:A,A598,Row!C:C)/1000</f>
        <v>0</v>
      </c>
      <c r="F598" s="26" t="s">
        <v>197</v>
      </c>
      <c r="G598" s="26">
        <f>COUNTIF($A598:$A$2000,A598)</f>
        <v>1</v>
      </c>
      <c r="H598" s="26">
        <f>COUNTIF(Row!A:A,A598)</f>
        <v>0</v>
      </c>
    </row>
    <row r="599" spans="1:8" x14ac:dyDescent="0.25">
      <c r="A599" s="25" t="s">
        <v>1569</v>
      </c>
      <c r="B599" s="26" t="s">
        <v>1570</v>
      </c>
      <c r="C599" s="26" t="s">
        <v>1495</v>
      </c>
      <c r="D599" s="35" t="s">
        <v>1563</v>
      </c>
      <c r="E599" s="211">
        <f>SUMIF(Row!A:A,A599,Row!C:C)/1000</f>
        <v>0</v>
      </c>
      <c r="F599" s="26" t="s">
        <v>197</v>
      </c>
      <c r="G599" s="26">
        <f>COUNTIF($A599:$A$2000,A599)</f>
        <v>1</v>
      </c>
      <c r="H599" s="26">
        <f>COUNTIF(Row!A:A,A599)</f>
        <v>0</v>
      </c>
    </row>
    <row r="600" spans="1:8" x14ac:dyDescent="0.25">
      <c r="A600" s="25" t="s">
        <v>1247</v>
      </c>
      <c r="B600" s="1" t="s">
        <v>1248</v>
      </c>
      <c r="C600" s="26" t="s">
        <v>1495</v>
      </c>
      <c r="D600" s="35" t="s">
        <v>1563</v>
      </c>
      <c r="E600" s="211">
        <f>SUMIF(Row!A:A,A600,Row!C:C)/1000</f>
        <v>0</v>
      </c>
      <c r="F600" s="26" t="s">
        <v>197</v>
      </c>
      <c r="G600" s="26">
        <f>COUNTIF($A600:$A$2000,A600)</f>
        <v>1</v>
      </c>
      <c r="H600" s="26">
        <f>COUNTIF(Row!A:A,A600)</f>
        <v>0</v>
      </c>
    </row>
    <row r="601" spans="1:8" x14ac:dyDescent="0.25">
      <c r="A601" s="25" t="s">
        <v>1312</v>
      </c>
      <c r="B601" s="1" t="s">
        <v>1314</v>
      </c>
      <c r="C601" s="26" t="s">
        <v>1495</v>
      </c>
      <c r="D601" s="35" t="s">
        <v>1563</v>
      </c>
      <c r="E601" s="211">
        <f>SUMIF(Row!A:A,A601,Row!C:C)/1000</f>
        <v>0</v>
      </c>
      <c r="F601" s="26" t="s">
        <v>197</v>
      </c>
      <c r="G601" s="26">
        <f>COUNTIF($A601:$A$2000,A601)</f>
        <v>1</v>
      </c>
      <c r="H601" s="26">
        <f>COUNTIF(Row!A:A,A601)</f>
        <v>0</v>
      </c>
    </row>
    <row r="602" spans="1:8" x14ac:dyDescent="0.25">
      <c r="A602" s="25" t="s">
        <v>1571</v>
      </c>
      <c r="B602" s="26" t="s">
        <v>1572</v>
      </c>
      <c r="C602" s="26" t="s">
        <v>1495</v>
      </c>
      <c r="D602" s="35" t="s">
        <v>1563</v>
      </c>
      <c r="E602" s="211">
        <f>SUMIF(Row!A:A,A602,Row!C:C)/1000</f>
        <v>0</v>
      </c>
      <c r="F602" s="26" t="s">
        <v>197</v>
      </c>
      <c r="G602" s="26">
        <f>COUNTIF($A602:$A$2000,A602)</f>
        <v>1</v>
      </c>
      <c r="H602" s="26">
        <f>COUNTIF(Row!A:A,A602)</f>
        <v>0</v>
      </c>
    </row>
    <row r="603" spans="1:8" x14ac:dyDescent="0.25">
      <c r="A603" s="25" t="s">
        <v>1249</v>
      </c>
      <c r="B603" s="1" t="s">
        <v>1250</v>
      </c>
      <c r="C603" s="26" t="s">
        <v>1495</v>
      </c>
      <c r="D603" s="35" t="s">
        <v>1563</v>
      </c>
      <c r="E603" s="211">
        <f>SUMIF(Row!A:A,A603,Row!C:C)/1000</f>
        <v>0</v>
      </c>
      <c r="F603" s="26" t="s">
        <v>197</v>
      </c>
      <c r="G603" s="26">
        <f>COUNTIF($A603:$A$2000,A603)</f>
        <v>1</v>
      </c>
      <c r="H603" s="26">
        <f>COUNTIF(Row!A:A,A603)</f>
        <v>0</v>
      </c>
    </row>
    <row r="604" spans="1:8" x14ac:dyDescent="0.25">
      <c r="A604" s="25" t="s">
        <v>1573</v>
      </c>
      <c r="B604" s="26" t="s">
        <v>1574</v>
      </c>
      <c r="C604" s="26" t="s">
        <v>1495</v>
      </c>
      <c r="D604" s="35" t="s">
        <v>1563</v>
      </c>
      <c r="E604" s="211">
        <f>SUMIF(Row!A:A,A604,Row!C:C)/1000</f>
        <v>0</v>
      </c>
      <c r="F604" s="26" t="s">
        <v>197</v>
      </c>
      <c r="G604" s="26">
        <f>COUNTIF($A604:$A$2000,A604)</f>
        <v>1</v>
      </c>
      <c r="H604" s="26">
        <f>COUNTIF(Row!A:A,A604)</f>
        <v>0</v>
      </c>
    </row>
    <row r="605" spans="1:8" x14ac:dyDescent="0.25">
      <c r="A605" s="25" t="s">
        <v>1315</v>
      </c>
      <c r="B605" s="1" t="s">
        <v>832</v>
      </c>
      <c r="C605" s="26" t="s">
        <v>1495</v>
      </c>
      <c r="D605" s="35" t="s">
        <v>1563</v>
      </c>
      <c r="E605" s="211">
        <f>SUMIF(Row!A:A,A605,Row!C:C)/1000</f>
        <v>0</v>
      </c>
      <c r="F605" s="26" t="s">
        <v>197</v>
      </c>
      <c r="G605" s="26">
        <f>COUNTIF($A605:$A$2000,A605)</f>
        <v>1</v>
      </c>
      <c r="H605" s="26">
        <f>COUNTIF(Row!A:A,A605)</f>
        <v>0</v>
      </c>
    </row>
    <row r="606" spans="1:8" x14ac:dyDescent="0.25">
      <c r="A606" t="s">
        <v>95</v>
      </c>
      <c r="B606" t="s">
        <v>96</v>
      </c>
      <c r="C606" s="26" t="s">
        <v>1495</v>
      </c>
      <c r="D606" s="35" t="s">
        <v>1563</v>
      </c>
      <c r="E606" s="211">
        <f>SUMIF(Row!A:A,A606,Row!C:C)/1000</f>
        <v>0</v>
      </c>
      <c r="F606" s="26" t="s">
        <v>197</v>
      </c>
      <c r="G606" s="26">
        <f>COUNTIF($A606:$A$2000,A606)</f>
        <v>1</v>
      </c>
      <c r="H606" s="26">
        <f>COUNTIF(Row!A:A,A606)</f>
        <v>0</v>
      </c>
    </row>
    <row r="607" spans="1:8" x14ac:dyDescent="0.25">
      <c r="A607" s="25" t="s">
        <v>1251</v>
      </c>
      <c r="B607" s="1" t="s">
        <v>1252</v>
      </c>
      <c r="C607" s="26" t="s">
        <v>1495</v>
      </c>
      <c r="D607" s="1" t="s">
        <v>1561</v>
      </c>
      <c r="E607" s="211">
        <f>SUMIF(Row!A:A,A607,Row!C:C)/1000</f>
        <v>0</v>
      </c>
      <c r="F607" s="26" t="s">
        <v>197</v>
      </c>
      <c r="G607" s="26">
        <f>COUNTIF($A607:$A$2000,A607)</f>
        <v>1</v>
      </c>
      <c r="H607" s="26">
        <f>COUNTIF(Row!A:A,A607)</f>
        <v>0</v>
      </c>
    </row>
    <row r="608" spans="1:8" x14ac:dyDescent="0.25">
      <c r="A608" s="25" t="s">
        <v>1253</v>
      </c>
      <c r="B608" s="1" t="s">
        <v>1254</v>
      </c>
      <c r="C608" s="26" t="s">
        <v>1495</v>
      </c>
      <c r="D608" s="1" t="s">
        <v>1561</v>
      </c>
      <c r="E608" s="211">
        <f>SUMIF(Row!A:A,A608,Row!C:C)/1000</f>
        <v>0</v>
      </c>
      <c r="F608" s="26" t="s">
        <v>197</v>
      </c>
      <c r="G608" s="26">
        <f>COUNTIF($A608:$A$2000,A608)</f>
        <v>1</v>
      </c>
      <c r="H608" s="26">
        <f>COUNTIF(Row!A:A,A608)</f>
        <v>0</v>
      </c>
    </row>
    <row r="609" spans="1:8" x14ac:dyDescent="0.25">
      <c r="A609" s="25" t="s">
        <v>1255</v>
      </c>
      <c r="B609" s="1" t="s">
        <v>1256</v>
      </c>
      <c r="C609" s="26" t="s">
        <v>1495</v>
      </c>
      <c r="D609" s="35" t="s">
        <v>1561</v>
      </c>
      <c r="E609" s="211">
        <f>SUMIF(Row!A:A,A609,Row!C:C)/1000</f>
        <v>0</v>
      </c>
      <c r="F609" s="26" t="s">
        <v>197</v>
      </c>
      <c r="G609" s="26">
        <f>COUNTIF($A609:$A$2000,A609)</f>
        <v>1</v>
      </c>
      <c r="H609" s="26">
        <f>COUNTIF(Row!A:A,A609)</f>
        <v>0</v>
      </c>
    </row>
    <row r="610" spans="1:8" x14ac:dyDescent="0.25">
      <c r="A610" s="25" t="s">
        <v>1257</v>
      </c>
      <c r="B610" s="1" t="s">
        <v>1258</v>
      </c>
      <c r="C610" s="26" t="s">
        <v>1495</v>
      </c>
      <c r="D610" s="35" t="s">
        <v>1561</v>
      </c>
      <c r="E610" s="211">
        <f>SUMIF(Row!A:A,A610,Row!C:C)/1000</f>
        <v>0</v>
      </c>
      <c r="F610" s="26" t="s">
        <v>197</v>
      </c>
      <c r="G610" s="26">
        <f>COUNTIF($A610:$A$2000,A610)</f>
        <v>1</v>
      </c>
      <c r="H610" s="26">
        <f>COUNTIF(Row!A:A,A610)</f>
        <v>0</v>
      </c>
    </row>
    <row r="611" spans="1:8" x14ac:dyDescent="0.25">
      <c r="A611" s="25" t="s">
        <v>1259</v>
      </c>
      <c r="B611" s="1" t="s">
        <v>1260</v>
      </c>
      <c r="C611" s="26" t="s">
        <v>1495</v>
      </c>
      <c r="D611" s="35" t="s">
        <v>1561</v>
      </c>
      <c r="E611" s="211">
        <f>SUMIF(Row!A:A,A611,Row!C:C)/1000</f>
        <v>0</v>
      </c>
      <c r="F611" s="26" t="s">
        <v>197</v>
      </c>
      <c r="G611" s="26">
        <f>COUNTIF($A611:$A$2000,A611)</f>
        <v>1</v>
      </c>
      <c r="H611" s="26">
        <f>COUNTIF(Row!A:A,A611)</f>
        <v>0</v>
      </c>
    </row>
    <row r="612" spans="1:8" x14ac:dyDescent="0.25">
      <c r="A612" s="25" t="s">
        <v>1261</v>
      </c>
      <c r="B612" s="1" t="s">
        <v>1262</v>
      </c>
      <c r="C612" s="26" t="s">
        <v>1495</v>
      </c>
      <c r="D612" s="35" t="s">
        <v>1561</v>
      </c>
      <c r="E612" s="211">
        <f>SUMIF(Row!A:A,A612,Row!C:C)/1000</f>
        <v>0</v>
      </c>
      <c r="F612" s="26" t="s">
        <v>197</v>
      </c>
      <c r="G612" s="26">
        <f>COUNTIF($A612:$A$2000,A612)</f>
        <v>1</v>
      </c>
      <c r="H612" s="26">
        <f>COUNTIF(Row!A:A,A612)</f>
        <v>0</v>
      </c>
    </row>
    <row r="613" spans="1:8" x14ac:dyDescent="0.25">
      <c r="A613" s="25" t="s">
        <v>1263</v>
      </c>
      <c r="B613" s="1" t="s">
        <v>1264</v>
      </c>
      <c r="C613" s="26" t="s">
        <v>1495</v>
      </c>
      <c r="D613" s="35" t="s">
        <v>1561</v>
      </c>
      <c r="E613" s="211">
        <f>SUMIF(Row!A:A,A613,Row!C:C)/1000</f>
        <v>0</v>
      </c>
      <c r="F613" s="26" t="s">
        <v>197</v>
      </c>
      <c r="G613" s="26">
        <f>COUNTIF($A613:$A$2000,A613)</f>
        <v>1</v>
      </c>
      <c r="H613" s="26">
        <f>COUNTIF(Row!A:A,A613)</f>
        <v>0</v>
      </c>
    </row>
    <row r="614" spans="1:8" x14ac:dyDescent="0.25">
      <c r="A614" s="25" t="s">
        <v>1265</v>
      </c>
      <c r="B614" s="1" t="s">
        <v>1266</v>
      </c>
      <c r="C614" s="26" t="s">
        <v>1495</v>
      </c>
      <c r="D614" s="35" t="s">
        <v>1561</v>
      </c>
      <c r="E614" s="211">
        <f>SUMIF(Row!A:A,A614,Row!C:C)/1000</f>
        <v>0</v>
      </c>
      <c r="F614" s="26" t="s">
        <v>197</v>
      </c>
      <c r="G614" s="26">
        <f>COUNTIF($A614:$A$2000,A614)</f>
        <v>1</v>
      </c>
      <c r="H614" s="26">
        <f>COUNTIF(Row!A:A,A614)</f>
        <v>0</v>
      </c>
    </row>
    <row r="615" spans="1:8" x14ac:dyDescent="0.25">
      <c r="A615" s="25" t="s">
        <v>1267</v>
      </c>
      <c r="B615" s="1" t="s">
        <v>1274</v>
      </c>
      <c r="C615" s="26" t="s">
        <v>1495</v>
      </c>
      <c r="D615" s="35" t="s">
        <v>1561</v>
      </c>
      <c r="E615" s="211">
        <f>SUMIF(Row!A:A,A615,Row!C:C)/1000</f>
        <v>0</v>
      </c>
      <c r="F615" s="26" t="s">
        <v>197</v>
      </c>
      <c r="G615" s="26">
        <f>COUNTIF($A615:$A$2000,A615)</f>
        <v>1</v>
      </c>
      <c r="H615" s="26">
        <f>COUNTIF(Row!A:A,A615)</f>
        <v>0</v>
      </c>
    </row>
    <row r="616" spans="1:8" x14ac:dyDescent="0.25">
      <c r="A616" s="25" t="s">
        <v>1275</v>
      </c>
      <c r="B616" s="1" t="s">
        <v>1277</v>
      </c>
      <c r="C616" s="26" t="s">
        <v>1495</v>
      </c>
      <c r="D616" s="35" t="s">
        <v>1561</v>
      </c>
      <c r="E616" s="211">
        <f>SUMIF(Row!A:A,A616,Row!C:C)/1000</f>
        <v>0</v>
      </c>
      <c r="F616" s="26" t="s">
        <v>197</v>
      </c>
      <c r="G616" s="26">
        <f>COUNTIF($A616:$A$2000,A616)</f>
        <v>1</v>
      </c>
      <c r="H616" s="26">
        <f>COUNTIF(Row!A:A,A616)</f>
        <v>0</v>
      </c>
    </row>
    <row r="617" spans="1:8" x14ac:dyDescent="0.25">
      <c r="A617" s="25" t="s">
        <v>1278</v>
      </c>
      <c r="B617" s="1" t="s">
        <v>847</v>
      </c>
      <c r="C617" s="26" t="s">
        <v>1495</v>
      </c>
      <c r="D617" s="35" t="s">
        <v>1561</v>
      </c>
      <c r="E617" s="211">
        <f>SUMIF(Row!A:A,A617,Row!C:C)/1000</f>
        <v>0</v>
      </c>
      <c r="F617" s="26" t="s">
        <v>197</v>
      </c>
      <c r="G617" s="26">
        <f>COUNTIF($A617:$A$2000,A617)</f>
        <v>1</v>
      </c>
      <c r="H617" s="26">
        <f>COUNTIF(Row!A:A,A617)</f>
        <v>0</v>
      </c>
    </row>
    <row r="618" spans="1:8" x14ac:dyDescent="0.25">
      <c r="A618" s="25" t="s">
        <v>1279</v>
      </c>
      <c r="B618" s="1" t="s">
        <v>1287</v>
      </c>
      <c r="C618" s="26" t="s">
        <v>1495</v>
      </c>
      <c r="D618" s="35" t="s">
        <v>1561</v>
      </c>
      <c r="E618" s="211">
        <f>SUMIF(Row!A:A,A618,Row!C:C)/1000</f>
        <v>0</v>
      </c>
      <c r="F618" s="26" t="s">
        <v>197</v>
      </c>
      <c r="G618" s="26">
        <f>COUNTIF($A618:$A$2000,A618)</f>
        <v>1</v>
      </c>
      <c r="H618" s="26">
        <f>COUNTIF(Row!A:A,A618)</f>
        <v>0</v>
      </c>
    </row>
    <row r="619" spans="1:8" x14ac:dyDescent="0.25">
      <c r="A619" s="25" t="s">
        <v>1288</v>
      </c>
      <c r="B619" s="1" t="s">
        <v>1289</v>
      </c>
      <c r="C619" s="26" t="s">
        <v>1495</v>
      </c>
      <c r="D619" s="35" t="s">
        <v>1561</v>
      </c>
      <c r="E619" s="211">
        <f>SUMIF(Row!A:A,A619,Row!C:C)/1000</f>
        <v>0</v>
      </c>
      <c r="F619" s="26" t="s">
        <v>197</v>
      </c>
      <c r="G619" s="26">
        <f>COUNTIF($A619:$A$2000,A619)</f>
        <v>1</v>
      </c>
      <c r="H619" s="26">
        <f>COUNTIF(Row!A:A,A619)</f>
        <v>0</v>
      </c>
    </row>
    <row r="620" spans="1:8" x14ac:dyDescent="0.25">
      <c r="A620" s="25" t="s">
        <v>1290</v>
      </c>
      <c r="B620" s="1" t="s">
        <v>1291</v>
      </c>
      <c r="C620" s="26" t="s">
        <v>1495</v>
      </c>
      <c r="D620" s="35" t="s">
        <v>1561</v>
      </c>
      <c r="E620" s="211">
        <f>SUMIF(Row!A:A,A620,Row!C:C)/1000</f>
        <v>0</v>
      </c>
      <c r="F620" s="26" t="s">
        <v>197</v>
      </c>
      <c r="G620" s="26">
        <f>COUNTIF($A620:$A$2000,A620)</f>
        <v>1</v>
      </c>
      <c r="H620" s="26">
        <f>COUNTIF(Row!A:A,A620)</f>
        <v>0</v>
      </c>
    </row>
    <row r="621" spans="1:8" x14ac:dyDescent="0.25">
      <c r="A621" s="25" t="s">
        <v>1292</v>
      </c>
      <c r="B621" s="1" t="s">
        <v>1293</v>
      </c>
      <c r="C621" s="26" t="s">
        <v>1495</v>
      </c>
      <c r="D621" s="35" t="s">
        <v>1561</v>
      </c>
      <c r="E621" s="211">
        <f>SUMIF(Row!A:A,A621,Row!C:C)/1000</f>
        <v>0</v>
      </c>
      <c r="F621" s="26" t="s">
        <v>197</v>
      </c>
      <c r="G621" s="26">
        <f>COUNTIF($A621:$A$2000,A621)</f>
        <v>1</v>
      </c>
      <c r="H621" s="26">
        <f>COUNTIF(Row!A:A,A621)</f>
        <v>0</v>
      </c>
    </row>
    <row r="622" spans="1:8" x14ac:dyDescent="0.25">
      <c r="A622" s="25" t="s">
        <v>1294</v>
      </c>
      <c r="B622" s="1" t="s">
        <v>1295</v>
      </c>
      <c r="C622" s="26" t="s">
        <v>1495</v>
      </c>
      <c r="D622" s="35" t="s">
        <v>1561</v>
      </c>
      <c r="E622" s="211">
        <f>SUMIF(Row!A:A,A622,Row!C:C)/1000</f>
        <v>0</v>
      </c>
      <c r="F622" s="26" t="s">
        <v>197</v>
      </c>
      <c r="G622" s="26">
        <f>COUNTIF($A622:$A$2000,A622)</f>
        <v>1</v>
      </c>
      <c r="H622" s="26">
        <f>COUNTIF(Row!A:A,A622)</f>
        <v>0</v>
      </c>
    </row>
    <row r="623" spans="1:8" x14ac:dyDescent="0.25">
      <c r="A623" s="25" t="s">
        <v>1296</v>
      </c>
      <c r="B623" s="1" t="s">
        <v>1297</v>
      </c>
      <c r="C623" s="26" t="s">
        <v>1495</v>
      </c>
      <c r="D623" s="35" t="s">
        <v>1561</v>
      </c>
      <c r="E623" s="211">
        <f>SUMIF(Row!A:A,A623,Row!C:C)/1000</f>
        <v>0</v>
      </c>
      <c r="F623" s="26" t="s">
        <v>197</v>
      </c>
      <c r="G623" s="26">
        <f>COUNTIF($A623:$A$2000,A623)</f>
        <v>1</v>
      </c>
      <c r="H623" s="26">
        <f>COUNTIF(Row!A:A,A623)</f>
        <v>0</v>
      </c>
    </row>
    <row r="624" spans="1:8" x14ac:dyDescent="0.25">
      <c r="A624" s="25" t="s">
        <v>900</v>
      </c>
      <c r="B624" s="1" t="s">
        <v>950</v>
      </c>
      <c r="C624" s="26" t="s">
        <v>1303</v>
      </c>
      <c r="D624" s="35" t="s">
        <v>1564</v>
      </c>
      <c r="E624" s="211">
        <f>SUMIF(Row!A:A,A624,Row!C:C)/1000</f>
        <v>0</v>
      </c>
      <c r="F624" s="26" t="s">
        <v>197</v>
      </c>
      <c r="G624" s="26">
        <f>COUNTIF($A624:$A$2000,A624)</f>
        <v>1</v>
      </c>
      <c r="H624" s="26">
        <f>COUNTIF(Row!A:A,A624)</f>
        <v>0</v>
      </c>
    </row>
    <row r="625" spans="1:8" x14ac:dyDescent="0.25">
      <c r="A625" s="25" t="s">
        <v>359</v>
      </c>
      <c r="B625" s="26" t="s">
        <v>360</v>
      </c>
      <c r="C625" s="26" t="s">
        <v>1498</v>
      </c>
      <c r="D625" s="26" t="s">
        <v>1552</v>
      </c>
      <c r="E625" s="211">
        <f>SUMIF(Row!A:A,A625,Row!C:C)/1000</f>
        <v>0</v>
      </c>
      <c r="F625" s="26" t="s">
        <v>197</v>
      </c>
      <c r="G625" s="26">
        <f>COUNTIF($A625:$A$2000,A625)</f>
        <v>1</v>
      </c>
      <c r="H625" s="26">
        <f>COUNTIF(Row!A:A,A625)</f>
        <v>0</v>
      </c>
    </row>
    <row r="626" spans="1:8" x14ac:dyDescent="0.25">
      <c r="A626" s="25" t="s">
        <v>361</v>
      </c>
      <c r="B626" s="26" t="s">
        <v>364</v>
      </c>
      <c r="C626" s="26" t="s">
        <v>1498</v>
      </c>
      <c r="D626" s="26" t="s">
        <v>1552</v>
      </c>
      <c r="E626" s="211">
        <f>SUMIF(Row!A:A,A626,Row!C:C)/1000</f>
        <v>0</v>
      </c>
      <c r="F626" s="26" t="s">
        <v>197</v>
      </c>
      <c r="G626" s="26">
        <f>COUNTIF($A626:$A$2000,A626)</f>
        <v>1</v>
      </c>
      <c r="H626" s="26">
        <f>COUNTIF(Row!A:A,A626)</f>
        <v>0</v>
      </c>
    </row>
    <row r="627" spans="1:8" x14ac:dyDescent="0.25">
      <c r="A627" s="25" t="s">
        <v>365</v>
      </c>
      <c r="B627" s="26" t="s">
        <v>366</v>
      </c>
      <c r="C627" s="26" t="s">
        <v>1498</v>
      </c>
      <c r="D627" s="26" t="s">
        <v>1552</v>
      </c>
      <c r="E627" s="211">
        <f>SUMIF(Row!A:A,A627,Row!C:C)/1000</f>
        <v>0</v>
      </c>
      <c r="F627" s="26" t="s">
        <v>197</v>
      </c>
      <c r="G627" s="26">
        <f>COUNTIF($A627:$A$2000,A627)</f>
        <v>1</v>
      </c>
      <c r="H627" s="26">
        <f>COUNTIF(Row!A:A,A627)</f>
        <v>0</v>
      </c>
    </row>
    <row r="628" spans="1:8" x14ac:dyDescent="0.25">
      <c r="A628" s="25" t="s">
        <v>367</v>
      </c>
      <c r="B628" s="26" t="s">
        <v>368</v>
      </c>
      <c r="C628" s="26" t="s">
        <v>1498</v>
      </c>
      <c r="D628" s="26" t="s">
        <v>1552</v>
      </c>
      <c r="E628" s="211">
        <f>SUMIF(Row!A:A,A628,Row!C:C)/1000</f>
        <v>0</v>
      </c>
      <c r="F628" s="26" t="s">
        <v>197</v>
      </c>
      <c r="G628" s="26">
        <f>COUNTIF($A628:$A$2000,A628)</f>
        <v>1</v>
      </c>
      <c r="H628" s="26">
        <f>COUNTIF(Row!A:A,A628)</f>
        <v>0</v>
      </c>
    </row>
    <row r="629" spans="1:8" x14ac:dyDescent="0.25">
      <c r="A629" s="25" t="s">
        <v>369</v>
      </c>
      <c r="B629" s="26" t="s">
        <v>370</v>
      </c>
      <c r="C629" s="26" t="s">
        <v>1498</v>
      </c>
      <c r="D629" s="26" t="s">
        <v>1552</v>
      </c>
      <c r="E629" s="211">
        <f>SUMIF(Row!A:A,A629,Row!C:C)/1000</f>
        <v>0</v>
      </c>
      <c r="F629" s="26" t="s">
        <v>197</v>
      </c>
      <c r="G629" s="26">
        <f>COUNTIF($A629:$A$2000,A629)</f>
        <v>1</v>
      </c>
      <c r="H629" s="26">
        <f>COUNTIF(Row!A:A,A629)</f>
        <v>0</v>
      </c>
    </row>
    <row r="630" spans="1:8" x14ac:dyDescent="0.25">
      <c r="A630" s="25" t="s">
        <v>506</v>
      </c>
      <c r="B630" s="26" t="s">
        <v>505</v>
      </c>
      <c r="C630" s="26" t="s">
        <v>1498</v>
      </c>
      <c r="D630" s="26" t="s">
        <v>1552</v>
      </c>
      <c r="E630" s="211">
        <f>SUMIF(Row!A:A,A630,Row!C:C)/1000</f>
        <v>0</v>
      </c>
      <c r="F630" s="26" t="s">
        <v>197</v>
      </c>
      <c r="G630" s="26">
        <f>COUNTIF($A630:$A$2000,A630)</f>
        <v>1</v>
      </c>
      <c r="H630" s="26">
        <f>COUNTIF(Row!A:A,A630)</f>
        <v>0</v>
      </c>
    </row>
    <row r="631" spans="1:8" x14ac:dyDescent="0.25">
      <c r="A631" s="25" t="s">
        <v>371</v>
      </c>
      <c r="B631" s="26" t="s">
        <v>372</v>
      </c>
      <c r="C631" s="26" t="s">
        <v>1482</v>
      </c>
      <c r="D631" s="26" t="s">
        <v>1505</v>
      </c>
      <c r="E631" s="211">
        <f>SUMIF(Row!A:A,A631,Row!C:C)/1000</f>
        <v>0</v>
      </c>
      <c r="F631" s="26" t="s">
        <v>197</v>
      </c>
      <c r="G631" s="26">
        <f>COUNTIF($A631:$A$2000,A631)</f>
        <v>1</v>
      </c>
      <c r="H631" s="26">
        <f>COUNTIF(Row!A:A,A631)</f>
        <v>0</v>
      </c>
    </row>
    <row r="632" spans="1:8" x14ac:dyDescent="0.25">
      <c r="A632" s="25" t="s">
        <v>373</v>
      </c>
      <c r="B632" s="26" t="s">
        <v>374</v>
      </c>
      <c r="C632" s="26" t="s">
        <v>1482</v>
      </c>
      <c r="D632" s="26" t="s">
        <v>1505</v>
      </c>
      <c r="E632" s="211">
        <f>SUMIF(Row!A:A,A632,Row!C:C)/1000</f>
        <v>0</v>
      </c>
      <c r="F632" s="26" t="s">
        <v>197</v>
      </c>
      <c r="G632" s="26">
        <f>COUNTIF($A632:$A$2000,A632)</f>
        <v>1</v>
      </c>
      <c r="H632" s="26">
        <f>COUNTIF(Row!A:A,A632)</f>
        <v>0</v>
      </c>
    </row>
    <row r="633" spans="1:8" x14ac:dyDescent="0.25">
      <c r="A633" s="25" t="s">
        <v>375</v>
      </c>
      <c r="B633" s="26" t="s">
        <v>376</v>
      </c>
      <c r="C633" s="26" t="s">
        <v>1483</v>
      </c>
      <c r="D633" s="26" t="s">
        <v>1539</v>
      </c>
      <c r="E633" s="211">
        <f>SUMIF(Row!A:A,A633,Row!C:C)/1000</f>
        <v>0</v>
      </c>
      <c r="F633" s="26" t="s">
        <v>197</v>
      </c>
      <c r="G633" s="26">
        <f>COUNTIF($A633:$A$2000,A633)</f>
        <v>1</v>
      </c>
      <c r="H633" s="26">
        <f>COUNTIF(Row!A:A,A633)</f>
        <v>0</v>
      </c>
    </row>
    <row r="634" spans="1:8" x14ac:dyDescent="0.25">
      <c r="A634" s="25" t="s">
        <v>377</v>
      </c>
      <c r="B634" s="26" t="s">
        <v>378</v>
      </c>
      <c r="C634" s="26" t="s">
        <v>1483</v>
      </c>
      <c r="D634" s="26" t="s">
        <v>1539</v>
      </c>
      <c r="E634" s="211">
        <f>SUMIF(Row!A:A,A634,Row!C:C)/1000</f>
        <v>0</v>
      </c>
      <c r="F634" s="26" t="s">
        <v>197</v>
      </c>
      <c r="G634" s="26">
        <f>COUNTIF($A634:$A$2000,A634)</f>
        <v>1</v>
      </c>
      <c r="H634" s="26">
        <f>COUNTIF(Row!A:A,A634)</f>
        <v>0</v>
      </c>
    </row>
    <row r="635" spans="1:8" x14ac:dyDescent="0.25">
      <c r="A635" s="25" t="s">
        <v>379</v>
      </c>
      <c r="B635" s="26" t="s">
        <v>380</v>
      </c>
      <c r="C635" s="26" t="s">
        <v>1482</v>
      </c>
      <c r="D635" s="26" t="s">
        <v>1505</v>
      </c>
      <c r="E635" s="211">
        <f>SUMIF(Row!A:A,A635,Row!C:C)/1000</f>
        <v>0</v>
      </c>
      <c r="F635" s="26" t="s">
        <v>197</v>
      </c>
      <c r="G635" s="26">
        <f>COUNTIF($A635:$A$2000,A635)</f>
        <v>1</v>
      </c>
      <c r="H635" s="26">
        <f>COUNTIF(Row!A:A,A635)</f>
        <v>0</v>
      </c>
    </row>
    <row r="636" spans="1:8" x14ac:dyDescent="0.25">
      <c r="A636" s="25" t="s">
        <v>381</v>
      </c>
      <c r="B636" s="26" t="s">
        <v>382</v>
      </c>
      <c r="C636" s="26" t="s">
        <v>1482</v>
      </c>
      <c r="D636" s="26" t="s">
        <v>1505</v>
      </c>
      <c r="E636" s="211">
        <f>SUMIF(Row!A:A,A636,Row!C:C)/1000</f>
        <v>0</v>
      </c>
      <c r="F636" s="26" t="s">
        <v>197</v>
      </c>
      <c r="G636" s="26">
        <f>COUNTIF($A636:$A$2000,A636)</f>
        <v>1</v>
      </c>
      <c r="H636" s="26">
        <f>COUNTIF(Row!A:A,A636)</f>
        <v>0</v>
      </c>
    </row>
    <row r="637" spans="1:8" x14ac:dyDescent="0.25">
      <c r="A637" s="25" t="s">
        <v>383</v>
      </c>
      <c r="B637" s="26" t="s">
        <v>384</v>
      </c>
      <c r="C637" s="26" t="s">
        <v>1482</v>
      </c>
      <c r="D637" s="26" t="s">
        <v>1505</v>
      </c>
      <c r="E637" s="211">
        <f>SUMIF(Row!A:A,A637,Row!C:C)/1000</f>
        <v>0</v>
      </c>
      <c r="F637" s="26" t="s">
        <v>197</v>
      </c>
      <c r="G637" s="26">
        <f>COUNTIF($A637:$A$2000,A637)</f>
        <v>1</v>
      </c>
      <c r="H637" s="26">
        <f>COUNTIF(Row!A:A,A637)</f>
        <v>0</v>
      </c>
    </row>
    <row r="638" spans="1:8" x14ac:dyDescent="0.25">
      <c r="A638" s="25" t="s">
        <v>385</v>
      </c>
      <c r="B638" s="26" t="s">
        <v>386</v>
      </c>
      <c r="C638" s="26" t="s">
        <v>1482</v>
      </c>
      <c r="D638" s="26" t="s">
        <v>1505</v>
      </c>
      <c r="E638" s="211">
        <f>SUMIF(Row!A:A,A638,Row!C:C)/1000</f>
        <v>0</v>
      </c>
      <c r="F638" s="26" t="s">
        <v>197</v>
      </c>
      <c r="G638" s="26">
        <f>COUNTIF($A638:$A$2000,A638)</f>
        <v>1</v>
      </c>
      <c r="H638" s="26">
        <f>COUNTIF(Row!A:A,A638)</f>
        <v>0</v>
      </c>
    </row>
    <row r="639" spans="1:8" x14ac:dyDescent="0.25">
      <c r="A639" s="25" t="s">
        <v>387</v>
      </c>
      <c r="B639" s="26" t="s">
        <v>388</v>
      </c>
      <c r="C639" s="26" t="s">
        <v>1489</v>
      </c>
      <c r="D639" s="26" t="s">
        <v>1543</v>
      </c>
      <c r="E639" s="211">
        <f>SUMIF(Row!A:A,A639,Row!C:C)/1000</f>
        <v>0</v>
      </c>
      <c r="F639" s="26" t="s">
        <v>197</v>
      </c>
      <c r="G639" s="26">
        <f>COUNTIF($A639:$A$2000,A639)</f>
        <v>1</v>
      </c>
      <c r="H639" s="26">
        <f>COUNTIF(Row!A:A,A639)</f>
        <v>0</v>
      </c>
    </row>
    <row r="640" spans="1:8" x14ac:dyDescent="0.25">
      <c r="A640" s="25" t="s">
        <v>389</v>
      </c>
      <c r="B640" s="26" t="s">
        <v>390</v>
      </c>
      <c r="C640" s="26" t="s">
        <v>1489</v>
      </c>
      <c r="D640" s="26" t="s">
        <v>1543</v>
      </c>
      <c r="E640" s="211">
        <f>SUMIF(Row!A:A,A640,Row!C:C)/1000</f>
        <v>0</v>
      </c>
      <c r="F640" s="26" t="s">
        <v>197</v>
      </c>
      <c r="G640" s="26">
        <f>COUNTIF($A640:$A$2000,A640)</f>
        <v>1</v>
      </c>
      <c r="H640" s="26">
        <f>COUNTIF(Row!A:A,A640)</f>
        <v>0</v>
      </c>
    </row>
    <row r="641" spans="1:8" x14ac:dyDescent="0.25">
      <c r="A641" s="25" t="s">
        <v>391</v>
      </c>
      <c r="B641" s="26" t="s">
        <v>392</v>
      </c>
      <c r="C641" s="26" t="s">
        <v>1484</v>
      </c>
      <c r="D641" s="26" t="s">
        <v>1540</v>
      </c>
      <c r="E641" s="211">
        <f>SUMIF(Row!A:A,A641,Row!C:C)/1000</f>
        <v>0</v>
      </c>
      <c r="F641" s="26" t="s">
        <v>197</v>
      </c>
      <c r="G641" s="26">
        <f>COUNTIF($A641:$A$2000,A641)</f>
        <v>1</v>
      </c>
      <c r="H641" s="26">
        <f>COUNTIF(Row!A:A,A641)</f>
        <v>0</v>
      </c>
    </row>
    <row r="642" spans="1:8" x14ac:dyDescent="0.25">
      <c r="A642" s="25" t="s">
        <v>393</v>
      </c>
      <c r="B642" s="26" t="s">
        <v>394</v>
      </c>
      <c r="C642" s="26" t="s">
        <v>1498</v>
      </c>
      <c r="D642" s="26" t="s">
        <v>1552</v>
      </c>
      <c r="E642" s="211">
        <f>SUMIF(Row!A:A,A642,Row!C:C)/1000</f>
        <v>0</v>
      </c>
      <c r="F642" s="26" t="s">
        <v>197</v>
      </c>
      <c r="G642" s="26">
        <f>COUNTIF($A642:$A$2000,A642)</f>
        <v>1</v>
      </c>
      <c r="H642" s="26">
        <f>COUNTIF(Row!A:A,A642)</f>
        <v>0</v>
      </c>
    </row>
    <row r="643" spans="1:8" x14ac:dyDescent="0.25">
      <c r="A643" s="25" t="s">
        <v>395</v>
      </c>
      <c r="B643" s="26" t="s">
        <v>396</v>
      </c>
      <c r="C643" s="26" t="s">
        <v>1498</v>
      </c>
      <c r="D643" s="26" t="s">
        <v>1552</v>
      </c>
      <c r="E643" s="211">
        <f>SUMIF(Row!A:A,A643,Row!C:C)/1000</f>
        <v>0</v>
      </c>
      <c r="F643" s="26" t="s">
        <v>197</v>
      </c>
      <c r="G643" s="26">
        <f>COUNTIF($A643:$A$2000,A643)</f>
        <v>1</v>
      </c>
      <c r="H643" s="26">
        <f>COUNTIF(Row!A:A,A643)</f>
        <v>0</v>
      </c>
    </row>
    <row r="644" spans="1:8" x14ac:dyDescent="0.25">
      <c r="A644" s="25" t="s">
        <v>397</v>
      </c>
      <c r="B644" s="26" t="s">
        <v>398</v>
      </c>
      <c r="C644" s="26" t="s">
        <v>1498</v>
      </c>
      <c r="D644" s="26" t="s">
        <v>1552</v>
      </c>
      <c r="E644" s="211">
        <f>SUMIF(Row!A:A,A644,Row!C:C)/1000</f>
        <v>0</v>
      </c>
      <c r="F644" s="26" t="s">
        <v>197</v>
      </c>
      <c r="G644" s="26">
        <f>COUNTIF($A644:$A$2000,A644)</f>
        <v>1</v>
      </c>
      <c r="H644" s="26">
        <f>COUNTIF(Row!A:A,A644)</f>
        <v>0</v>
      </c>
    </row>
    <row r="645" spans="1:8" x14ac:dyDescent="0.25">
      <c r="A645" s="25" t="s">
        <v>399</v>
      </c>
      <c r="B645" s="26" t="s">
        <v>400</v>
      </c>
      <c r="C645" s="26" t="s">
        <v>1485</v>
      </c>
      <c r="D645" s="26" t="s">
        <v>1541</v>
      </c>
      <c r="E645" s="211">
        <f>SUMIF(Row!A:A,A645,Row!C:C)/1000</f>
        <v>0</v>
      </c>
      <c r="F645" s="26" t="s">
        <v>197</v>
      </c>
      <c r="G645" s="26">
        <f>COUNTIF($A645:$A$2000,A645)</f>
        <v>1</v>
      </c>
      <c r="H645" s="26">
        <f>COUNTIF(Row!A:A,A645)</f>
        <v>0</v>
      </c>
    </row>
    <row r="646" spans="1:8" x14ac:dyDescent="0.25">
      <c r="A646" s="25" t="s">
        <v>401</v>
      </c>
      <c r="B646" s="26" t="s">
        <v>402</v>
      </c>
      <c r="C646" s="26" t="s">
        <v>1485</v>
      </c>
      <c r="D646" s="26" t="s">
        <v>1313</v>
      </c>
      <c r="E646" s="211">
        <f>SUMIF(Row!A:A,A646,Row!C:C)/1000</f>
        <v>0</v>
      </c>
      <c r="F646" s="26" t="s">
        <v>197</v>
      </c>
      <c r="G646" s="26">
        <f>COUNTIF($A646:$A$2000,A646)</f>
        <v>1</v>
      </c>
      <c r="H646" s="26">
        <f>COUNTIF(Row!A:A,A646)</f>
        <v>0</v>
      </c>
    </row>
    <row r="647" spans="1:8" x14ac:dyDescent="0.25">
      <c r="A647" s="25" t="s">
        <v>403</v>
      </c>
      <c r="B647" s="26" t="s">
        <v>404</v>
      </c>
      <c r="C647" s="26" t="s">
        <v>1488</v>
      </c>
      <c r="D647" s="26" t="s">
        <v>1542</v>
      </c>
      <c r="E647" s="211">
        <f>SUMIF(Row!A:A,A647,Row!C:C)/1000</f>
        <v>2925.2716700000001</v>
      </c>
      <c r="F647" s="26" t="s">
        <v>197</v>
      </c>
      <c r="G647" s="26">
        <f>COUNTIF($A647:$A$2000,A647)</f>
        <v>1</v>
      </c>
      <c r="H647" s="26">
        <f>COUNTIF(Row!A:A,A647)</f>
        <v>1</v>
      </c>
    </row>
    <row r="648" spans="1:8" x14ac:dyDescent="0.25">
      <c r="A648" s="25" t="s">
        <v>1576</v>
      </c>
      <c r="B648" s="26" t="s">
        <v>1577</v>
      </c>
      <c r="C648" s="26" t="s">
        <v>1502</v>
      </c>
      <c r="D648" s="35" t="s">
        <v>1558</v>
      </c>
      <c r="E648" s="211">
        <f>SUMIF(Row!A:A,A648,Row!C:C)/1000</f>
        <v>-83.186679999999996</v>
      </c>
      <c r="F648" s="26" t="s">
        <v>197</v>
      </c>
      <c r="G648" s="26">
        <f>COUNTIF($A648:$A$2000,A648)</f>
        <v>1</v>
      </c>
      <c r="H648" s="26">
        <f>COUNTIF(Row!A:A,A648)</f>
        <v>1</v>
      </c>
    </row>
    <row r="649" spans="1:8" x14ac:dyDescent="0.25">
      <c r="A649" s="25" t="s">
        <v>405</v>
      </c>
      <c r="B649" s="26" t="s">
        <v>406</v>
      </c>
      <c r="C649" s="26" t="s">
        <v>1497</v>
      </c>
      <c r="D649" s="26" t="s">
        <v>1551</v>
      </c>
      <c r="E649" s="211">
        <f>SUMIF(Row!A:A,A649,Row!C:C)/1000</f>
        <v>0</v>
      </c>
      <c r="F649" s="26" t="s">
        <v>197</v>
      </c>
      <c r="G649" s="26">
        <f>COUNTIF($A649:$A$2000,A649)</f>
        <v>1</v>
      </c>
      <c r="H649" s="26">
        <f>COUNTIF(Row!A:A,A649)</f>
        <v>0</v>
      </c>
    </row>
    <row r="650" spans="1:8" x14ac:dyDescent="0.25">
      <c r="A650" s="25" t="s">
        <v>407</v>
      </c>
      <c r="B650" s="26" t="s">
        <v>408</v>
      </c>
      <c r="C650" s="26" t="s">
        <v>1490</v>
      </c>
      <c r="D650" s="26" t="s">
        <v>1544</v>
      </c>
      <c r="E650" s="211">
        <f>SUMIF(Row!A:A,A650,Row!C:C)/1000</f>
        <v>0</v>
      </c>
      <c r="F650" s="26" t="s">
        <v>197</v>
      </c>
      <c r="G650" s="26">
        <f>COUNTIF($A650:$A$2000,A650)</f>
        <v>1</v>
      </c>
      <c r="H650" s="26">
        <f>COUNTIF(Row!A:A,A650)</f>
        <v>0</v>
      </c>
    </row>
    <row r="651" spans="1:8" x14ac:dyDescent="0.25">
      <c r="A651" s="25" t="s">
        <v>409</v>
      </c>
      <c r="B651" s="26" t="s">
        <v>410</v>
      </c>
      <c r="C651" s="26" t="s">
        <v>1490</v>
      </c>
      <c r="D651" s="26" t="s">
        <v>1544</v>
      </c>
      <c r="E651" s="211">
        <f>SUMIF(Row!A:A,A651,Row!C:C)/1000</f>
        <v>0</v>
      </c>
      <c r="F651" s="26" t="s">
        <v>197</v>
      </c>
      <c r="G651" s="26">
        <f>COUNTIF($A651:$A$2000,A651)</f>
        <v>1</v>
      </c>
      <c r="H651" s="26">
        <f>COUNTIF(Row!A:A,A651)</f>
        <v>0</v>
      </c>
    </row>
    <row r="652" spans="1:8" x14ac:dyDescent="0.25">
      <c r="A652" s="25" t="s">
        <v>411</v>
      </c>
      <c r="B652" s="26" t="s">
        <v>412</v>
      </c>
      <c r="C652" s="26" t="s">
        <v>1490</v>
      </c>
      <c r="D652" s="26" t="s">
        <v>1544</v>
      </c>
      <c r="E652" s="211">
        <f>SUMIF(Row!A:A,A652,Row!C:C)/1000</f>
        <v>0</v>
      </c>
      <c r="F652" s="26" t="s">
        <v>197</v>
      </c>
      <c r="G652" s="26">
        <f>COUNTIF($A652:$A$2000,A652)</f>
        <v>1</v>
      </c>
      <c r="H652" s="26">
        <f>COUNTIF(Row!A:A,A652)</f>
        <v>0</v>
      </c>
    </row>
    <row r="653" spans="1:8" x14ac:dyDescent="0.25">
      <c r="A653" s="25" t="s">
        <v>413</v>
      </c>
      <c r="B653" s="26" t="s">
        <v>414</v>
      </c>
      <c r="C653" s="26" t="s">
        <v>1490</v>
      </c>
      <c r="D653" s="26" t="s">
        <v>1544</v>
      </c>
      <c r="E653" s="211">
        <f>SUMIF(Row!A:A,A653,Row!C:C)/1000</f>
        <v>0</v>
      </c>
      <c r="F653" s="26" t="s">
        <v>197</v>
      </c>
      <c r="G653" s="26">
        <f>COUNTIF($A653:$A$2000,A653)</f>
        <v>1</v>
      </c>
      <c r="H653" s="26">
        <f>COUNTIF(Row!A:A,A653)</f>
        <v>0</v>
      </c>
    </row>
    <row r="654" spans="1:8" x14ac:dyDescent="0.25">
      <c r="A654" s="25" t="s">
        <v>415</v>
      </c>
      <c r="B654" s="26" t="s">
        <v>416</v>
      </c>
      <c r="C654" s="26" t="s">
        <v>1490</v>
      </c>
      <c r="D654" s="26" t="s">
        <v>1544</v>
      </c>
      <c r="E654" s="211">
        <f>SUMIF(Row!A:A,A654,Row!C:C)/1000</f>
        <v>0</v>
      </c>
      <c r="F654" s="26" t="s">
        <v>197</v>
      </c>
      <c r="G654" s="26">
        <f>COUNTIF($A654:$A$2000,A654)</f>
        <v>1</v>
      </c>
      <c r="H654" s="26">
        <f>COUNTIF(Row!A:A,A654)</f>
        <v>0</v>
      </c>
    </row>
    <row r="655" spans="1:8" x14ac:dyDescent="0.25">
      <c r="A655" s="25" t="s">
        <v>417</v>
      </c>
      <c r="B655" s="26" t="s">
        <v>418</v>
      </c>
      <c r="C655" s="26" t="s">
        <v>1490</v>
      </c>
      <c r="D655" s="26" t="s">
        <v>1544</v>
      </c>
      <c r="E655" s="211">
        <f>SUMIF(Row!A:A,A655,Row!C:C)/1000</f>
        <v>0</v>
      </c>
      <c r="F655" s="26" t="s">
        <v>197</v>
      </c>
      <c r="G655" s="26">
        <f>COUNTIF($A655:$A$2000,A655)</f>
        <v>1</v>
      </c>
      <c r="H655" s="26">
        <f>COUNTIF(Row!A:A,A655)</f>
        <v>0</v>
      </c>
    </row>
    <row r="656" spans="1:8" x14ac:dyDescent="0.25">
      <c r="A656" s="25" t="s">
        <v>419</v>
      </c>
      <c r="B656" s="26" t="s">
        <v>420</v>
      </c>
      <c r="C656" s="26" t="s">
        <v>1494</v>
      </c>
      <c r="D656" s="26" t="s">
        <v>1549</v>
      </c>
      <c r="E656" s="211">
        <f>SUMIF(Row!A:A,A656,Row!C:C)/1000</f>
        <v>0</v>
      </c>
      <c r="F656" s="26" t="s">
        <v>197</v>
      </c>
      <c r="G656" s="26">
        <f>COUNTIF($A656:$A$2000,A656)</f>
        <v>1</v>
      </c>
      <c r="H656" s="26">
        <f>COUNTIF(Row!A:A,A656)</f>
        <v>0</v>
      </c>
    </row>
    <row r="657" spans="1:8" x14ac:dyDescent="0.25">
      <c r="A657" s="25" t="s">
        <v>421</v>
      </c>
      <c r="B657" s="26" t="s">
        <v>422</v>
      </c>
      <c r="C657" s="26" t="s">
        <v>1494</v>
      </c>
      <c r="D657" s="26" t="s">
        <v>1549</v>
      </c>
      <c r="E657" s="211">
        <f>SUMIF(Row!A:A,A657,Row!C:C)/1000</f>
        <v>0</v>
      </c>
      <c r="F657" s="26" t="s">
        <v>197</v>
      </c>
      <c r="G657" s="26">
        <f>COUNTIF($A657:$A$2000,A657)</f>
        <v>1</v>
      </c>
      <c r="H657" s="26">
        <f>COUNTIF(Row!A:A,A657)</f>
        <v>0</v>
      </c>
    </row>
    <row r="658" spans="1:8" x14ac:dyDescent="0.25">
      <c r="A658" s="25" t="s">
        <v>423</v>
      </c>
      <c r="B658" s="26" t="s">
        <v>424</v>
      </c>
      <c r="C658" s="26" t="s">
        <v>1491</v>
      </c>
      <c r="D658" s="26" t="s">
        <v>1545</v>
      </c>
      <c r="E658" s="211">
        <f>SUMIF(Row!A:A,A658,Row!C:C)/1000</f>
        <v>0</v>
      </c>
      <c r="F658" s="26" t="s">
        <v>197</v>
      </c>
      <c r="G658" s="26">
        <f>COUNTIF($A658:$A$2000,A658)</f>
        <v>1</v>
      </c>
      <c r="H658" s="26">
        <f>COUNTIF(Row!A:A,A658)</f>
        <v>0</v>
      </c>
    </row>
    <row r="659" spans="1:8" x14ac:dyDescent="0.25">
      <c r="A659" s="25" t="s">
        <v>425</v>
      </c>
      <c r="B659" s="26" t="s">
        <v>426</v>
      </c>
      <c r="C659" s="26" t="s">
        <v>1491</v>
      </c>
      <c r="D659" s="26" t="s">
        <v>1545</v>
      </c>
      <c r="E659" s="211">
        <f>SUMIF(Row!A:A,A659,Row!C:C)/1000</f>
        <v>0</v>
      </c>
      <c r="F659" s="26" t="s">
        <v>197</v>
      </c>
      <c r="G659" s="26">
        <f>COUNTIF($A659:$A$2000,A659)</f>
        <v>1</v>
      </c>
      <c r="H659" s="26">
        <f>COUNTIF(Row!A:A,A659)</f>
        <v>0</v>
      </c>
    </row>
    <row r="660" spans="1:8" x14ac:dyDescent="0.25">
      <c r="A660" s="25" t="s">
        <v>427</v>
      </c>
      <c r="B660" s="26" t="s">
        <v>428</v>
      </c>
      <c r="C660" s="26" t="s">
        <v>1492</v>
      </c>
      <c r="D660" s="26" t="s">
        <v>1546</v>
      </c>
      <c r="E660" s="211">
        <f>SUMIF(Row!A:A,A660,Row!C:C)/1000</f>
        <v>0</v>
      </c>
      <c r="F660" s="26" t="s">
        <v>197</v>
      </c>
      <c r="G660" s="26">
        <f>COUNTIF($A660:$A$2000,A660)</f>
        <v>1</v>
      </c>
      <c r="H660" s="26">
        <f>COUNTIF(Row!A:A,A660)</f>
        <v>0</v>
      </c>
    </row>
    <row r="661" spans="1:8" x14ac:dyDescent="0.25">
      <c r="A661" s="25" t="s">
        <v>429</v>
      </c>
      <c r="B661" s="26" t="s">
        <v>430</v>
      </c>
      <c r="C661" s="26" t="s">
        <v>1492</v>
      </c>
      <c r="D661" s="26" t="s">
        <v>1546</v>
      </c>
      <c r="E661" s="211">
        <f>SUMIF(Row!A:A,A661,Row!C:C)/1000</f>
        <v>0</v>
      </c>
      <c r="F661" s="26" t="s">
        <v>197</v>
      </c>
      <c r="G661" s="26">
        <f>COUNTIF($A661:$A$2000,A661)</f>
        <v>1</v>
      </c>
      <c r="H661" s="26">
        <f>COUNTIF(Row!A:A,A661)</f>
        <v>0</v>
      </c>
    </row>
    <row r="662" spans="1:8" x14ac:dyDescent="0.25">
      <c r="A662" s="25" t="s">
        <v>431</v>
      </c>
      <c r="B662" s="26" t="s">
        <v>432</v>
      </c>
      <c r="C662" s="26" t="s">
        <v>1304</v>
      </c>
      <c r="D662" s="26" t="s">
        <v>1547</v>
      </c>
      <c r="E662" s="211">
        <f>SUMIF(Row!A:A,A662,Row!C:C)/1000</f>
        <v>0</v>
      </c>
      <c r="F662" s="26" t="s">
        <v>197</v>
      </c>
      <c r="G662" s="26">
        <f>COUNTIF($A662:$A$2000,A662)</f>
        <v>1</v>
      </c>
      <c r="H662" s="26">
        <f>COUNTIF(Row!A:A,A662)</f>
        <v>0</v>
      </c>
    </row>
    <row r="663" spans="1:8" x14ac:dyDescent="0.25">
      <c r="A663" s="25" t="s">
        <v>433</v>
      </c>
      <c r="B663" s="26" t="s">
        <v>434</v>
      </c>
      <c r="C663" s="26" t="s">
        <v>1304</v>
      </c>
      <c r="D663" s="26" t="s">
        <v>1547</v>
      </c>
      <c r="E663" s="211">
        <f>SUMIF(Row!A:A,A663,Row!C:C)/1000</f>
        <v>0</v>
      </c>
      <c r="F663" s="26" t="s">
        <v>197</v>
      </c>
      <c r="G663" s="26">
        <f>COUNTIF($A663:$A$2000,A663)</f>
        <v>1</v>
      </c>
      <c r="H663" s="26">
        <f>COUNTIF(Row!A:A,A663)</f>
        <v>0</v>
      </c>
    </row>
    <row r="664" spans="1:8" x14ac:dyDescent="0.25">
      <c r="A664" s="25" t="s">
        <v>435</v>
      </c>
      <c r="B664" s="26" t="s">
        <v>437</v>
      </c>
      <c r="C664" s="26" t="s">
        <v>1304</v>
      </c>
      <c r="D664" s="26" t="s">
        <v>1547</v>
      </c>
      <c r="E664" s="211">
        <f>SUMIF(Row!A:A,A664,Row!C:C)/1000</f>
        <v>0</v>
      </c>
      <c r="F664" s="26" t="s">
        <v>197</v>
      </c>
      <c r="G664" s="26">
        <f>COUNTIF($A664:$A$2000,A664)</f>
        <v>1</v>
      </c>
      <c r="H664" s="26">
        <f>COUNTIF(Row!A:A,A664)</f>
        <v>0</v>
      </c>
    </row>
    <row r="665" spans="1:8" x14ac:dyDescent="0.25">
      <c r="A665" s="25" t="s">
        <v>438</v>
      </c>
      <c r="B665" s="26" t="s">
        <v>439</v>
      </c>
      <c r="C665" s="26" t="s">
        <v>1304</v>
      </c>
      <c r="D665" s="26" t="s">
        <v>1547</v>
      </c>
      <c r="E665" s="211">
        <f>SUMIF(Row!A:A,A665,Row!C:C)/1000</f>
        <v>0</v>
      </c>
      <c r="F665" s="26" t="s">
        <v>197</v>
      </c>
      <c r="G665" s="26">
        <f>COUNTIF($A665:$A$2000,A665)</f>
        <v>1</v>
      </c>
      <c r="H665" s="26">
        <f>COUNTIF(Row!A:A,A665)</f>
        <v>0</v>
      </c>
    </row>
    <row r="666" spans="1:8" x14ac:dyDescent="0.25">
      <c r="A666" s="25" t="s">
        <v>440</v>
      </c>
      <c r="B666" s="26" t="s">
        <v>441</v>
      </c>
      <c r="C666" s="26" t="s">
        <v>1493</v>
      </c>
      <c r="D666" s="26" t="s">
        <v>1548</v>
      </c>
      <c r="E666" s="211">
        <f>SUMIF(Row!A:A,A666,Row!C:C)/1000</f>
        <v>0</v>
      </c>
      <c r="F666" s="26" t="s">
        <v>197</v>
      </c>
      <c r="G666" s="26">
        <f>COUNTIF($A666:$A$2000,A666)</f>
        <v>1</v>
      </c>
      <c r="H666" s="26">
        <f>COUNTIF(Row!A:A,A666)</f>
        <v>0</v>
      </c>
    </row>
    <row r="667" spans="1:8" x14ac:dyDescent="0.25">
      <c r="A667" t="s">
        <v>43</v>
      </c>
      <c r="B667" t="s">
        <v>44</v>
      </c>
      <c r="C667" s="26" t="s">
        <v>1493</v>
      </c>
      <c r="D667" s="26" t="s">
        <v>1548</v>
      </c>
      <c r="E667" s="211">
        <f>SUMIF(Row!A:A,A667,Row!C:C)/1000</f>
        <v>0</v>
      </c>
      <c r="F667" s="26" t="s">
        <v>197</v>
      </c>
      <c r="G667" s="26">
        <f>COUNTIF($A667:$A$2000,A667)</f>
        <v>1</v>
      </c>
      <c r="H667" s="26">
        <f>COUNTIF(Row!A:A,A667)</f>
        <v>0</v>
      </c>
    </row>
    <row r="668" spans="1:8" x14ac:dyDescent="0.25">
      <c r="A668" s="25" t="s">
        <v>442</v>
      </c>
      <c r="B668" s="26" t="s">
        <v>443</v>
      </c>
      <c r="C668" s="26" t="s">
        <v>1493</v>
      </c>
      <c r="D668" s="26" t="s">
        <v>1548</v>
      </c>
      <c r="E668" s="211">
        <f>SUMIF(Row!A:A,A668,Row!C:C)/1000</f>
        <v>0</v>
      </c>
      <c r="F668" s="26" t="s">
        <v>197</v>
      </c>
      <c r="G668" s="26">
        <f>COUNTIF($A668:$A$2000,A668)</f>
        <v>1</v>
      </c>
      <c r="H668" s="26">
        <f>COUNTIF(Row!A:A,A668)</f>
        <v>0</v>
      </c>
    </row>
    <row r="669" spans="1:8" x14ac:dyDescent="0.25">
      <c r="A669" s="25" t="s">
        <v>444</v>
      </c>
      <c r="B669" s="26" t="s">
        <v>445</v>
      </c>
      <c r="C669" s="26" t="s">
        <v>296</v>
      </c>
      <c r="D669" s="26" t="s">
        <v>1408</v>
      </c>
      <c r="E669" s="211">
        <f>SUMIF(Row!A:A,A669,Row!C:C)/1000</f>
        <v>0</v>
      </c>
      <c r="F669" s="26" t="s">
        <v>1458</v>
      </c>
      <c r="G669" s="26">
        <f>COUNTIF($A669:$A$2000,A669)</f>
        <v>1</v>
      </c>
      <c r="H669" s="26">
        <f>COUNTIF(Row!A:A,A669)</f>
        <v>0</v>
      </c>
    </row>
    <row r="670" spans="1:8" x14ac:dyDescent="0.25">
      <c r="A670" t="s">
        <v>892</v>
      </c>
      <c r="B670" t="s">
        <v>893</v>
      </c>
      <c r="C670" s="26" t="s">
        <v>296</v>
      </c>
      <c r="D670" s="33" t="s">
        <v>1408</v>
      </c>
      <c r="E670" s="211">
        <f>SUMIF(Row!A:A,A670,Row!C:C)/1000</f>
        <v>0</v>
      </c>
      <c r="F670" s="26" t="s">
        <v>1458</v>
      </c>
      <c r="G670" s="26">
        <f>COUNTIF($A670:$A$2000,A670)</f>
        <v>1</v>
      </c>
      <c r="H670" s="26">
        <f>COUNTIF(Row!A:A,A670)</f>
        <v>0</v>
      </c>
    </row>
    <row r="671" spans="1:8" x14ac:dyDescent="0.25">
      <c r="A671" s="25" t="s">
        <v>688</v>
      </c>
      <c r="B671" s="27" t="s">
        <v>864</v>
      </c>
      <c r="C671" s="26" t="s">
        <v>1507</v>
      </c>
      <c r="D671" s="33" t="s">
        <v>1379</v>
      </c>
      <c r="E671" s="211">
        <f>SUMIF(Row!A:A,A671,Row!C:C)/1000</f>
        <v>-33.170279999999998</v>
      </c>
      <c r="F671" s="26" t="s">
        <v>1458</v>
      </c>
      <c r="G671" s="26">
        <f>COUNTIF($A671:$A$2000,A671)</f>
        <v>1</v>
      </c>
      <c r="H671" s="26">
        <f>COUNTIF(Row!A:A,A671)</f>
        <v>1</v>
      </c>
    </row>
    <row r="672" spans="1:8" x14ac:dyDescent="0.25">
      <c r="A672" s="25" t="s">
        <v>689</v>
      </c>
      <c r="B672" s="27" t="s">
        <v>865</v>
      </c>
      <c r="C672" s="26" t="s">
        <v>1508</v>
      </c>
      <c r="D672" s="33" t="s">
        <v>1378</v>
      </c>
      <c r="E672" s="211">
        <f>SUMIF(Row!A:A,A672,Row!C:C)/1000</f>
        <v>0</v>
      </c>
      <c r="F672" s="26" t="s">
        <v>1458</v>
      </c>
      <c r="G672" s="26">
        <f>COUNTIF($A672:$A$2000,A672)</f>
        <v>1</v>
      </c>
      <c r="H672" s="26">
        <f>COUNTIF(Row!A:A,A672)</f>
        <v>0</v>
      </c>
    </row>
    <row r="673" spans="1:8" x14ac:dyDescent="0.25">
      <c r="A673" t="s">
        <v>934</v>
      </c>
      <c r="B673" t="s">
        <v>935</v>
      </c>
      <c r="C673" s="26" t="s">
        <v>1509</v>
      </c>
      <c r="D673" s="26" t="s">
        <v>1273</v>
      </c>
      <c r="E673" s="211">
        <f>SUMIF(Row!A:A,A673,Row!C:C)/1000</f>
        <v>-8.9354999999999993</v>
      </c>
      <c r="F673" s="26" t="s">
        <v>1458</v>
      </c>
      <c r="G673" s="26">
        <f>COUNTIF($A673:$A$2000,A673)</f>
        <v>1</v>
      </c>
      <c r="H673" s="26">
        <f>COUNTIF(Row!A:A,A673)</f>
        <v>1</v>
      </c>
    </row>
    <row r="674" spans="1:8" x14ac:dyDescent="0.25">
      <c r="A674" s="25" t="s">
        <v>446</v>
      </c>
      <c r="B674" s="26" t="s">
        <v>447</v>
      </c>
      <c r="C674" s="26" t="s">
        <v>1511</v>
      </c>
      <c r="D674" s="26" t="s">
        <v>1448</v>
      </c>
      <c r="E674" s="211">
        <f>SUMIF(Row!A:A,A674,Row!C:C)/1000</f>
        <v>0</v>
      </c>
      <c r="F674" s="26" t="s">
        <v>1458</v>
      </c>
      <c r="G674" s="26">
        <f>COUNTIF($A674:$A$2000,A674)</f>
        <v>1</v>
      </c>
      <c r="H674" s="26">
        <f>COUNTIF(Row!A:A,A674)</f>
        <v>0</v>
      </c>
    </row>
    <row r="675" spans="1:8" x14ac:dyDescent="0.25">
      <c r="A675" s="25" t="s">
        <v>448</v>
      </c>
      <c r="B675" s="26" t="s">
        <v>449</v>
      </c>
      <c r="C675" s="26" t="s">
        <v>1511</v>
      </c>
      <c r="D675" s="26" t="s">
        <v>1448</v>
      </c>
      <c r="E675" s="211">
        <f>SUMIF(Row!A:A,A675,Row!C:C)/1000</f>
        <v>0</v>
      </c>
      <c r="F675" s="26" t="s">
        <v>1458</v>
      </c>
      <c r="G675" s="26">
        <f>COUNTIF($A675:$A$2000,A675)</f>
        <v>1</v>
      </c>
      <c r="H675" s="26">
        <f>COUNTIF(Row!A:A,A675)</f>
        <v>0</v>
      </c>
    </row>
    <row r="676" spans="1:8" x14ac:dyDescent="0.25">
      <c r="A676" s="25" t="s">
        <v>450</v>
      </c>
      <c r="B676" s="26" t="s">
        <v>451</v>
      </c>
      <c r="C676" s="26" t="s">
        <v>1512</v>
      </c>
      <c r="D676" s="26" t="s">
        <v>1436</v>
      </c>
      <c r="E676" s="211">
        <f>SUMIF(Row!A:A,A676,Row!C:C)/1000</f>
        <v>-243.76121000000001</v>
      </c>
      <c r="F676" s="26" t="s">
        <v>1458</v>
      </c>
      <c r="G676" s="26">
        <f>COUNTIF($A676:$A$2000,A676)</f>
        <v>1</v>
      </c>
      <c r="H676" s="26">
        <f>COUNTIF(Row!A:A,A676)</f>
        <v>1</v>
      </c>
    </row>
    <row r="677" spans="1:8" x14ac:dyDescent="0.25">
      <c r="A677" t="s">
        <v>936</v>
      </c>
      <c r="B677" t="s">
        <v>851</v>
      </c>
      <c r="C677" s="26" t="s">
        <v>1509</v>
      </c>
      <c r="D677" s="33" t="s">
        <v>1273</v>
      </c>
      <c r="E677" s="211">
        <f>SUMIF(Row!A:A,A677,Row!C:C)/1000</f>
        <v>-12.298</v>
      </c>
      <c r="F677" s="26" t="s">
        <v>1458</v>
      </c>
      <c r="G677" s="26">
        <f>COUNTIF($A677:$A$2000,A677)</f>
        <v>1</v>
      </c>
      <c r="H677" s="26">
        <f>COUNTIF(Row!A:A,A677)</f>
        <v>1</v>
      </c>
    </row>
    <row r="678" spans="1:8" x14ac:dyDescent="0.25">
      <c r="A678" s="25" t="s">
        <v>452</v>
      </c>
      <c r="B678" s="26" t="s">
        <v>453</v>
      </c>
      <c r="C678" s="26" t="s">
        <v>785</v>
      </c>
      <c r="D678" s="26" t="s">
        <v>1394</v>
      </c>
      <c r="E678" s="211">
        <f>SUMIF(Row!A:A,A678,Row!C:C)/1000</f>
        <v>-16.158540000000002</v>
      </c>
      <c r="F678" s="26" t="s">
        <v>1458</v>
      </c>
      <c r="G678" s="26">
        <f>COUNTIF($A678:$A$2000,A678)</f>
        <v>1</v>
      </c>
      <c r="H678" s="26">
        <f>COUNTIF(Row!A:A,A678)</f>
        <v>1</v>
      </c>
    </row>
    <row r="679" spans="1:8" x14ac:dyDescent="0.25">
      <c r="A679" s="25" t="s">
        <v>454</v>
      </c>
      <c r="B679" s="26" t="s">
        <v>455</v>
      </c>
      <c r="C679" s="26" t="s">
        <v>782</v>
      </c>
      <c r="D679" s="26" t="s">
        <v>740</v>
      </c>
      <c r="E679" s="211">
        <f>SUMIF(Row!A:A,A679,Row!C:C)/1000</f>
        <v>0</v>
      </c>
      <c r="F679" s="26" t="s">
        <v>1458</v>
      </c>
      <c r="G679" s="26">
        <f>COUNTIF($A679:$A$2000,A679)</f>
        <v>1</v>
      </c>
      <c r="H679" s="26">
        <f>COUNTIF(Row!A:A,A679)</f>
        <v>0</v>
      </c>
    </row>
    <row r="680" spans="1:8" x14ac:dyDescent="0.25">
      <c r="A680" s="25" t="s">
        <v>456</v>
      </c>
      <c r="B680" s="26" t="s">
        <v>457</v>
      </c>
      <c r="C680" s="26" t="s">
        <v>293</v>
      </c>
      <c r="D680" s="26" t="s">
        <v>1403</v>
      </c>
      <c r="E680" s="211">
        <f>SUMIF(Row!A:A,A680,Row!C:C)/1000</f>
        <v>0</v>
      </c>
      <c r="F680" s="26" t="s">
        <v>1458</v>
      </c>
      <c r="G680" s="26">
        <f>COUNTIF($A680:$A$2000,A680)</f>
        <v>1</v>
      </c>
      <c r="H680" s="26">
        <f>COUNTIF(Row!A:A,A680)</f>
        <v>0</v>
      </c>
    </row>
    <row r="681" spans="1:8" x14ac:dyDescent="0.25">
      <c r="A681" s="25" t="s">
        <v>458</v>
      </c>
      <c r="B681" s="26" t="s">
        <v>459</v>
      </c>
      <c r="C681" s="26" t="s">
        <v>797</v>
      </c>
      <c r="D681" s="26" t="s">
        <v>1400</v>
      </c>
      <c r="E681" s="211">
        <f>SUMIF(Row!A:A,A681,Row!C:C)/1000</f>
        <v>0</v>
      </c>
      <c r="F681" s="26" t="s">
        <v>1458</v>
      </c>
      <c r="G681" s="26">
        <f>COUNTIF($A681:$A$2000,A681)</f>
        <v>1</v>
      </c>
      <c r="H681" s="26">
        <f>COUNTIF(Row!A:A,A681)</f>
        <v>0</v>
      </c>
    </row>
    <row r="682" spans="1:8" x14ac:dyDescent="0.25">
      <c r="A682" s="25" t="s">
        <v>460</v>
      </c>
      <c r="B682" s="26" t="s">
        <v>461</v>
      </c>
      <c r="C682" s="26" t="s">
        <v>293</v>
      </c>
      <c r="D682" s="26" t="s">
        <v>1403</v>
      </c>
      <c r="E682" s="211">
        <f>SUMIF(Row!A:A,A682,Row!C:C)/1000</f>
        <v>0</v>
      </c>
      <c r="F682" s="26" t="s">
        <v>1458</v>
      </c>
      <c r="G682" s="26">
        <f>COUNTIF($A682:$A$2000,A682)</f>
        <v>1</v>
      </c>
      <c r="H682" s="26">
        <f>COUNTIF(Row!A:A,A682)</f>
        <v>0</v>
      </c>
    </row>
    <row r="683" spans="1:8" x14ac:dyDescent="0.25">
      <c r="A683" s="25" t="s">
        <v>462</v>
      </c>
      <c r="B683" s="26" t="s">
        <v>463</v>
      </c>
      <c r="C683" s="26" t="s">
        <v>294</v>
      </c>
      <c r="D683" s="26" t="s">
        <v>1401</v>
      </c>
      <c r="E683" s="211">
        <f>SUMIF(Row!A:A,A683,Row!C:C)/1000</f>
        <v>0</v>
      </c>
      <c r="F683" s="26" t="s">
        <v>1458</v>
      </c>
      <c r="G683" s="26">
        <f>COUNTIF($A683:$A$2000,A683)</f>
        <v>1</v>
      </c>
      <c r="H683" s="26">
        <f>COUNTIF(Row!A:A,A683)</f>
        <v>0</v>
      </c>
    </row>
    <row r="684" spans="1:8" x14ac:dyDescent="0.25">
      <c r="A684" s="25" t="s">
        <v>464</v>
      </c>
      <c r="B684" s="26" t="s">
        <v>465</v>
      </c>
      <c r="C684" s="26" t="s">
        <v>786</v>
      </c>
      <c r="D684" s="26" t="s">
        <v>295</v>
      </c>
      <c r="E684" s="211">
        <f>SUMIF(Row!A:A,A684,Row!C:C)/1000</f>
        <v>0</v>
      </c>
      <c r="F684" s="26" t="s">
        <v>1458</v>
      </c>
      <c r="G684" s="26">
        <f>COUNTIF($A684:$A$2000,A684)</f>
        <v>1</v>
      </c>
      <c r="H684" s="26">
        <f>COUNTIF(Row!A:A,A684)</f>
        <v>0</v>
      </c>
    </row>
    <row r="685" spans="1:8" x14ac:dyDescent="0.25">
      <c r="A685" s="25" t="s">
        <v>466</v>
      </c>
      <c r="B685" s="26" t="s">
        <v>467</v>
      </c>
      <c r="C685" s="26" t="s">
        <v>810</v>
      </c>
      <c r="D685" s="26" t="s">
        <v>1416</v>
      </c>
      <c r="E685" s="211">
        <f>SUMIF(Row!A:A,A685,Row!C:C)/1000</f>
        <v>0</v>
      </c>
      <c r="F685" s="26" t="s">
        <v>1458</v>
      </c>
      <c r="G685" s="26">
        <f>COUNTIF($A685:$A$2000,A685)</f>
        <v>1</v>
      </c>
      <c r="H685" s="26">
        <f>COUNTIF(Row!A:A,A685)</f>
        <v>0</v>
      </c>
    </row>
    <row r="686" spans="1:8" x14ac:dyDescent="0.25">
      <c r="A686" s="25" t="s">
        <v>468</v>
      </c>
      <c r="B686" s="26" t="s">
        <v>469</v>
      </c>
      <c r="C686" s="26" t="s">
        <v>294</v>
      </c>
      <c r="D686" s="26" t="s">
        <v>1401</v>
      </c>
      <c r="E686" s="211">
        <f>SUMIF(Row!A:A,A686,Row!C:C)/1000</f>
        <v>0</v>
      </c>
      <c r="F686" s="26" t="s">
        <v>1458</v>
      </c>
      <c r="G686" s="26">
        <f>COUNTIF($A686:$A$2000,A686)</f>
        <v>1</v>
      </c>
      <c r="H686" s="26">
        <f>COUNTIF(Row!A:A,A686)</f>
        <v>0</v>
      </c>
    </row>
    <row r="687" spans="1:8" x14ac:dyDescent="0.25">
      <c r="A687" s="25" t="s">
        <v>470</v>
      </c>
      <c r="B687" s="26" t="s">
        <v>471</v>
      </c>
      <c r="C687" s="26" t="s">
        <v>798</v>
      </c>
      <c r="D687" s="26" t="s">
        <v>1402</v>
      </c>
      <c r="E687" s="211">
        <f>SUMIF(Row!A:A,A687,Row!C:C)/1000</f>
        <v>0</v>
      </c>
      <c r="F687" s="26" t="s">
        <v>1458</v>
      </c>
      <c r="G687" s="26">
        <f>COUNTIF($A687:$A$2000,A687)</f>
        <v>1</v>
      </c>
      <c r="H687" s="26">
        <f>COUNTIF(Row!A:A,A687)</f>
        <v>0</v>
      </c>
    </row>
    <row r="688" spans="1:8" x14ac:dyDescent="0.25">
      <c r="A688" t="s">
        <v>578</v>
      </c>
      <c r="B688" t="s">
        <v>579</v>
      </c>
      <c r="C688" s="26" t="s">
        <v>293</v>
      </c>
      <c r="D688" s="15" t="s">
        <v>1344</v>
      </c>
      <c r="E688" s="211">
        <f>SUMIF(Row!A:A,A688,Row!C:C)/1000</f>
        <v>0</v>
      </c>
      <c r="F688" s="26" t="s">
        <v>1458</v>
      </c>
      <c r="G688" s="26">
        <f>COUNTIF($A688:$A$2000,A688)</f>
        <v>1</v>
      </c>
      <c r="H688" s="26">
        <f>COUNTIF(Row!A:A,A688)</f>
        <v>0</v>
      </c>
    </row>
    <row r="689" spans="1:8" x14ac:dyDescent="0.25">
      <c r="A689" s="25" t="s">
        <v>472</v>
      </c>
      <c r="B689" s="26" t="s">
        <v>473</v>
      </c>
      <c r="C689" s="26" t="s">
        <v>289</v>
      </c>
      <c r="D689" s="26" t="s">
        <v>739</v>
      </c>
      <c r="E689" s="211">
        <f>SUMIF(Row!A:A,A689,Row!C:C)/1000</f>
        <v>0</v>
      </c>
      <c r="F689" s="26" t="s">
        <v>1458</v>
      </c>
      <c r="G689" s="26">
        <f>COUNTIF($A689:$A$2000,A689)</f>
        <v>1</v>
      </c>
      <c r="H689" s="26">
        <f>COUNTIF(Row!A:A,A689)</f>
        <v>0</v>
      </c>
    </row>
    <row r="690" spans="1:8" x14ac:dyDescent="0.25">
      <c r="A690" s="25" t="s">
        <v>474</v>
      </c>
      <c r="B690" s="26" t="s">
        <v>475</v>
      </c>
      <c r="C690" s="26" t="s">
        <v>278</v>
      </c>
      <c r="D690" s="26" t="s">
        <v>1417</v>
      </c>
      <c r="E690" s="211">
        <f>SUMIF(Row!A:A,A690,Row!C:C)/1000</f>
        <v>0</v>
      </c>
      <c r="F690" s="26" t="s">
        <v>1458</v>
      </c>
      <c r="G690" s="26">
        <f>COUNTIF($A690:$A$2000,A690)</f>
        <v>1</v>
      </c>
      <c r="H690" s="26">
        <f>COUNTIF(Row!A:A,A690)</f>
        <v>0</v>
      </c>
    </row>
    <row r="691" spans="1:8" x14ac:dyDescent="0.25">
      <c r="A691" s="25" t="s">
        <v>476</v>
      </c>
      <c r="B691" s="26" t="s">
        <v>477</v>
      </c>
      <c r="C691" s="26" t="s">
        <v>1527</v>
      </c>
      <c r="D691" s="33" t="s">
        <v>1523</v>
      </c>
      <c r="E691" s="211">
        <f>SUMIF(Row!A:A,A691,Row!C:C)/1000</f>
        <v>-2.8911599999999997</v>
      </c>
      <c r="F691" s="26" t="s">
        <v>1458</v>
      </c>
      <c r="G691" s="26">
        <f>COUNTIF($A691:$A$2000,A691)</f>
        <v>1</v>
      </c>
      <c r="H691" s="26">
        <f>COUNTIF(Row!A:A,A691)</f>
        <v>1</v>
      </c>
    </row>
    <row r="692" spans="1:8" x14ac:dyDescent="0.25">
      <c r="A692" t="s">
        <v>1221</v>
      </c>
      <c r="B692" t="s">
        <v>856</v>
      </c>
      <c r="C692" s="26" t="s">
        <v>1527</v>
      </c>
      <c r="D692" s="33" t="s">
        <v>1523</v>
      </c>
      <c r="E692" s="211">
        <f>SUMIF(Row!A:A,A692,Row!C:C)/1000</f>
        <v>-0.97094000000000003</v>
      </c>
      <c r="F692" s="26" t="s">
        <v>1458</v>
      </c>
      <c r="G692" s="26">
        <f>COUNTIF($A692:$A$2000,A692)</f>
        <v>1</v>
      </c>
      <c r="H692" s="26">
        <f>COUNTIF(Row!A:A,A692)</f>
        <v>1</v>
      </c>
    </row>
    <row r="693" spans="1:8" x14ac:dyDescent="0.25">
      <c r="A693" s="25" t="s">
        <v>478</v>
      </c>
      <c r="B693" s="26" t="s">
        <v>479</v>
      </c>
      <c r="C693" s="26" t="s">
        <v>796</v>
      </c>
      <c r="D693" s="26" t="s">
        <v>1398</v>
      </c>
      <c r="E693" s="211">
        <f>SUMIF(Row!A:A,A693,Row!C:C)/1000</f>
        <v>-75.176820000000006</v>
      </c>
      <c r="F693" s="26" t="s">
        <v>1458</v>
      </c>
      <c r="G693" s="26">
        <f>COUNTIF($A693:$A$2000,A693)</f>
        <v>1</v>
      </c>
      <c r="H693" s="26">
        <f>COUNTIF(Row!A:A,A693)</f>
        <v>1</v>
      </c>
    </row>
    <row r="694" spans="1:8" x14ac:dyDescent="0.25">
      <c r="A694" t="s">
        <v>1222</v>
      </c>
      <c r="B694" t="s">
        <v>1223</v>
      </c>
      <c r="C694" s="26" t="s">
        <v>802</v>
      </c>
      <c r="D694" s="26" t="s">
        <v>1407</v>
      </c>
      <c r="E694" s="211">
        <f>SUMIF(Row!A:A,A694,Row!C:C)/1000</f>
        <v>-0.54670000000000007</v>
      </c>
      <c r="F694" s="26" t="s">
        <v>1458</v>
      </c>
      <c r="G694" s="26">
        <f>COUNTIF($A694:$A$2000,A694)</f>
        <v>1</v>
      </c>
      <c r="H694" s="26">
        <f>COUNTIF(Row!A:A,A694)</f>
        <v>1</v>
      </c>
    </row>
    <row r="695" spans="1:8" x14ac:dyDescent="0.25">
      <c r="A695" t="s">
        <v>1224</v>
      </c>
      <c r="B695" t="s">
        <v>1225</v>
      </c>
      <c r="C695" s="26" t="s">
        <v>802</v>
      </c>
      <c r="D695" s="26" t="s">
        <v>1407</v>
      </c>
      <c r="E695" s="211">
        <f>SUMIF(Row!A:A,A695,Row!C:C)/1000</f>
        <v>-7.01884</v>
      </c>
      <c r="F695" s="26" t="s">
        <v>1458</v>
      </c>
      <c r="G695" s="26">
        <f>COUNTIF($A695:$A$2000,A695)</f>
        <v>1</v>
      </c>
      <c r="H695" s="26">
        <f>COUNTIF(Row!A:A,A695)</f>
        <v>1</v>
      </c>
    </row>
    <row r="696" spans="1:8" x14ac:dyDescent="0.25">
      <c r="A696" s="25" t="s">
        <v>480</v>
      </c>
      <c r="B696" s="26" t="s">
        <v>481</v>
      </c>
      <c r="C696" s="26" t="s">
        <v>796</v>
      </c>
      <c r="D696" s="26" t="s">
        <v>1398</v>
      </c>
      <c r="E696" s="211">
        <f>SUMIF(Row!A:A,A696,Row!C:C)/1000</f>
        <v>-108.01202000000001</v>
      </c>
      <c r="F696" s="26" t="s">
        <v>1458</v>
      </c>
      <c r="G696" s="26">
        <f>COUNTIF($A696:$A$2000,A696)</f>
        <v>1</v>
      </c>
      <c r="H696" s="26">
        <f>COUNTIF(Row!A:A,A696)</f>
        <v>1</v>
      </c>
    </row>
    <row r="697" spans="1:8" x14ac:dyDescent="0.25">
      <c r="A697" t="s">
        <v>1283</v>
      </c>
      <c r="B697" t="s">
        <v>1284</v>
      </c>
      <c r="C697" s="26" t="s">
        <v>781</v>
      </c>
      <c r="D697" s="33" t="s">
        <v>738</v>
      </c>
      <c r="E697" s="211">
        <f>SUMIF(Row!A:A,A697,Row!C:C)/1000</f>
        <v>0</v>
      </c>
      <c r="F697" s="26" t="s">
        <v>1458</v>
      </c>
      <c r="G697" s="26">
        <f>COUNTIF($A697:$A$2000,A697)</f>
        <v>1</v>
      </c>
      <c r="H697" s="26">
        <f>COUNTIF(Row!A:A,A697)</f>
        <v>0</v>
      </c>
    </row>
    <row r="698" spans="1:8" x14ac:dyDescent="0.25">
      <c r="A698" s="25" t="s">
        <v>482</v>
      </c>
      <c r="B698" s="26" t="s">
        <v>483</v>
      </c>
      <c r="C698" s="26" t="s">
        <v>807</v>
      </c>
      <c r="D698" s="26" t="s">
        <v>1414</v>
      </c>
      <c r="E698" s="211">
        <f>SUMIF(Row!A:A,A698,Row!C:C)/1000</f>
        <v>0</v>
      </c>
      <c r="F698" s="26" t="s">
        <v>1458</v>
      </c>
      <c r="G698" s="26">
        <f>COUNTIF($A698:$A$2000,A698)</f>
        <v>1</v>
      </c>
      <c r="H698" s="26">
        <f>COUNTIF(Row!A:A,A698)</f>
        <v>0</v>
      </c>
    </row>
    <row r="699" spans="1:8" x14ac:dyDescent="0.25">
      <c r="A699" s="25" t="s">
        <v>484</v>
      </c>
      <c r="B699" s="26" t="s">
        <v>485</v>
      </c>
      <c r="C699" s="26" t="s">
        <v>808</v>
      </c>
      <c r="D699" s="26" t="s">
        <v>1415</v>
      </c>
      <c r="E699" s="211">
        <f>SUMIF(Row!A:A,A699,Row!C:C)/1000</f>
        <v>0</v>
      </c>
      <c r="F699" s="26" t="s">
        <v>1458</v>
      </c>
      <c r="G699" s="26">
        <f>COUNTIF($A699:$A$2000,A699)</f>
        <v>1</v>
      </c>
      <c r="H699" s="26">
        <f>COUNTIF(Row!A:A,A699)</f>
        <v>0</v>
      </c>
    </row>
    <row r="700" spans="1:8" x14ac:dyDescent="0.25">
      <c r="A700" t="s">
        <v>895</v>
      </c>
      <c r="B700" t="s">
        <v>896</v>
      </c>
      <c r="C700" s="26" t="s">
        <v>799</v>
      </c>
      <c r="D700" s="33" t="s">
        <v>1404</v>
      </c>
      <c r="E700" s="211">
        <f>SUMIF(Row!A:A,A700,Row!C:C)/1000</f>
        <v>-6.9483300000000003</v>
      </c>
      <c r="F700" s="26" t="s">
        <v>1458</v>
      </c>
      <c r="G700" s="26">
        <f>COUNTIF($A700:$A$2000,A700)</f>
        <v>1</v>
      </c>
      <c r="H700" s="26">
        <f>COUNTIF(Row!A:A,A700)</f>
        <v>1</v>
      </c>
    </row>
    <row r="701" spans="1:8" x14ac:dyDescent="0.25">
      <c r="A701" s="25" t="s">
        <v>486</v>
      </c>
      <c r="B701" s="26" t="s">
        <v>487</v>
      </c>
      <c r="C701" s="26" t="s">
        <v>292</v>
      </c>
      <c r="D701" s="26" t="s">
        <v>1412</v>
      </c>
      <c r="E701" s="211">
        <f>SUMIF(Row!A:A,A701,Row!C:C)/1000</f>
        <v>0</v>
      </c>
      <c r="F701" s="26" t="s">
        <v>1458</v>
      </c>
      <c r="G701" s="26">
        <f>COUNTIF($A701:$A$2000,A701)</f>
        <v>1</v>
      </c>
      <c r="H701" s="26">
        <f>COUNTIF(Row!A:A,A701)</f>
        <v>0</v>
      </c>
    </row>
    <row r="702" spans="1:8" x14ac:dyDescent="0.25">
      <c r="A702" s="25" t="s">
        <v>488</v>
      </c>
      <c r="B702" s="26" t="s">
        <v>489</v>
      </c>
      <c r="C702" s="26" t="s">
        <v>292</v>
      </c>
      <c r="D702" s="26" t="s">
        <v>1412</v>
      </c>
      <c r="E702" s="211">
        <f>SUMIF(Row!A:A,A702,Row!C:C)/1000</f>
        <v>0</v>
      </c>
      <c r="F702" s="26" t="s">
        <v>1458</v>
      </c>
      <c r="G702" s="26">
        <f>COUNTIF($A702:$A$2000,A702)</f>
        <v>1</v>
      </c>
      <c r="H702" s="26">
        <f>COUNTIF(Row!A:A,A702)</f>
        <v>0</v>
      </c>
    </row>
    <row r="703" spans="1:8" x14ac:dyDescent="0.25">
      <c r="A703" s="25" t="s">
        <v>490</v>
      </c>
      <c r="B703" s="26" t="s">
        <v>492</v>
      </c>
      <c r="C703" s="26" t="s">
        <v>291</v>
      </c>
      <c r="D703" s="26" t="s">
        <v>1411</v>
      </c>
      <c r="E703" s="211">
        <f>SUMIF(Row!A:A,A703,Row!C:C)/1000</f>
        <v>0</v>
      </c>
      <c r="F703" s="26" t="s">
        <v>1458</v>
      </c>
      <c r="G703" s="26">
        <f>COUNTIF($A703:$A$2000,A703)</f>
        <v>1</v>
      </c>
      <c r="H703" s="26">
        <f>COUNTIF(Row!A:A,A703)</f>
        <v>0</v>
      </c>
    </row>
    <row r="704" spans="1:8" x14ac:dyDescent="0.25">
      <c r="A704" s="25" t="s">
        <v>493</v>
      </c>
      <c r="B704" s="26" t="s">
        <v>494</v>
      </c>
      <c r="C704" s="26" t="s">
        <v>799</v>
      </c>
      <c r="D704" s="26" t="s">
        <v>1404</v>
      </c>
      <c r="E704" s="211">
        <f>SUMIF(Row!A:A,A704,Row!C:C)/1000</f>
        <v>-8.5497499999999995</v>
      </c>
      <c r="F704" s="26" t="s">
        <v>1458</v>
      </c>
      <c r="G704" s="26">
        <f>COUNTIF($A704:$A$2000,A704)</f>
        <v>1</v>
      </c>
      <c r="H704" s="26">
        <f>COUNTIF(Row!A:A,A704)</f>
        <v>1</v>
      </c>
    </row>
    <row r="705" spans="1:8" x14ac:dyDescent="0.25">
      <c r="A705" s="25" t="s">
        <v>1358</v>
      </c>
      <c r="B705" s="26" t="s">
        <v>1359</v>
      </c>
      <c r="C705" s="26" t="s">
        <v>799</v>
      </c>
      <c r="D705" s="33" t="s">
        <v>1404</v>
      </c>
      <c r="E705" s="211">
        <f>SUMIF(Row!A:A,A705,Row!C:C)/1000</f>
        <v>-59.894559999999998</v>
      </c>
      <c r="F705" s="26" t="s">
        <v>1458</v>
      </c>
      <c r="G705" s="26">
        <f>COUNTIF($A705:$A$2000,A705)</f>
        <v>1</v>
      </c>
      <c r="H705" s="26">
        <f>COUNTIF(Row!A:A,A705)</f>
        <v>1</v>
      </c>
    </row>
    <row r="706" spans="1:8" x14ac:dyDescent="0.25">
      <c r="A706" s="25" t="s">
        <v>495</v>
      </c>
      <c r="B706" s="26" t="s">
        <v>496</v>
      </c>
      <c r="C706" s="26" t="s">
        <v>799</v>
      </c>
      <c r="D706" s="26" t="s">
        <v>1404</v>
      </c>
      <c r="E706" s="211">
        <f>SUMIF(Row!A:A,A706,Row!C:C)/1000</f>
        <v>0</v>
      </c>
      <c r="F706" s="26" t="s">
        <v>1458</v>
      </c>
      <c r="G706" s="26">
        <f>COUNTIF($A706:$A$2000,A706)</f>
        <v>1</v>
      </c>
      <c r="H706" s="26">
        <f>COUNTIF(Row!A:A,A706)</f>
        <v>0</v>
      </c>
    </row>
    <row r="707" spans="1:8" x14ac:dyDescent="0.25">
      <c r="A707" s="25" t="s">
        <v>497</v>
      </c>
      <c r="B707" s="26" t="s">
        <v>862</v>
      </c>
      <c r="C707" s="26" t="s">
        <v>799</v>
      </c>
      <c r="D707" s="26" t="s">
        <v>1404</v>
      </c>
      <c r="E707" s="211">
        <f>SUMIF(Row!A:A,A707,Row!C:C)/1000</f>
        <v>-45.315169999999995</v>
      </c>
      <c r="F707" s="26" t="s">
        <v>1458</v>
      </c>
      <c r="G707" s="26">
        <f>COUNTIF($A707:$A$2000,A707)</f>
        <v>1</v>
      </c>
      <c r="H707" s="26">
        <f>COUNTIF(Row!A:A,A707)</f>
        <v>1</v>
      </c>
    </row>
    <row r="708" spans="1:8" x14ac:dyDescent="0.25">
      <c r="A708" t="s">
        <v>1285</v>
      </c>
      <c r="B708" t="s">
        <v>1286</v>
      </c>
      <c r="C708" s="26" t="s">
        <v>812</v>
      </c>
      <c r="D708" s="33" t="s">
        <v>1418</v>
      </c>
      <c r="E708" s="211">
        <f>SUMIF(Row!A:A,A708,Row!C:C)/1000</f>
        <v>0</v>
      </c>
      <c r="F708" s="26" t="s">
        <v>1458</v>
      </c>
      <c r="G708" s="26">
        <f>COUNTIF($A708:$A$2000,A708)</f>
        <v>1</v>
      </c>
      <c r="H708" s="26">
        <f>COUNTIF(Row!A:A,A708)</f>
        <v>0</v>
      </c>
    </row>
    <row r="709" spans="1:8" x14ac:dyDescent="0.25">
      <c r="A709" s="25" t="s">
        <v>498</v>
      </c>
      <c r="B709" s="26" t="s">
        <v>499</v>
      </c>
      <c r="C709" s="26" t="s">
        <v>290</v>
      </c>
      <c r="D709" s="26" t="s">
        <v>1395</v>
      </c>
      <c r="E709" s="211">
        <f>SUMIF(Row!A:A,A709,Row!C:C)/1000</f>
        <v>-7.1296200000000001</v>
      </c>
      <c r="F709" s="26" t="s">
        <v>1458</v>
      </c>
      <c r="G709" s="26">
        <f>COUNTIF($A709:$A$2000,A709)</f>
        <v>1</v>
      </c>
      <c r="H709" s="26">
        <f>COUNTIF(Row!A:A,A709)</f>
        <v>1</v>
      </c>
    </row>
    <row r="710" spans="1:8" x14ac:dyDescent="0.25">
      <c r="A710" s="25" t="s">
        <v>500</v>
      </c>
      <c r="B710" s="26" t="s">
        <v>501</v>
      </c>
      <c r="C710" s="26" t="s">
        <v>792</v>
      </c>
      <c r="D710" s="26" t="s">
        <v>1396</v>
      </c>
      <c r="E710" s="211">
        <f>SUMIF(Row!A:A,A710,Row!C:C)/1000</f>
        <v>0</v>
      </c>
      <c r="F710" s="26" t="s">
        <v>1458</v>
      </c>
      <c r="G710" s="26">
        <f>COUNTIF($A710:$A$2000,A710)</f>
        <v>1</v>
      </c>
      <c r="H710" s="26">
        <f>COUNTIF(Row!A:A,A710)</f>
        <v>0</v>
      </c>
    </row>
    <row r="711" spans="1:8" x14ac:dyDescent="0.25">
      <c r="A711" s="25" t="s">
        <v>502</v>
      </c>
      <c r="B711" s="26" t="s">
        <v>503</v>
      </c>
      <c r="C711" s="26" t="s">
        <v>290</v>
      </c>
      <c r="D711" s="26" t="s">
        <v>1395</v>
      </c>
      <c r="E711" s="211">
        <f>SUMIF(Row!A:A,A711,Row!C:C)/1000</f>
        <v>-7.9480000000000009E-2</v>
      </c>
      <c r="F711" s="26" t="s">
        <v>1458</v>
      </c>
      <c r="G711" s="26">
        <f>COUNTIF($A711:$A$2000,A711)</f>
        <v>1</v>
      </c>
      <c r="H711" s="26">
        <f>COUNTIF(Row!A:A,A711)</f>
        <v>1</v>
      </c>
    </row>
    <row r="712" spans="1:8" x14ac:dyDescent="0.25">
      <c r="A712" s="25" t="s">
        <v>504</v>
      </c>
      <c r="B712" s="26" t="s">
        <v>507</v>
      </c>
      <c r="C712" s="26" t="s">
        <v>793</v>
      </c>
      <c r="D712" s="26" t="s">
        <v>1479</v>
      </c>
      <c r="E712" s="211">
        <f>SUMIF(Row!A:A,A712,Row!C:C)/1000</f>
        <v>0</v>
      </c>
      <c r="F712" s="26" t="s">
        <v>1458</v>
      </c>
      <c r="G712" s="26">
        <f>COUNTIF($A712:$A$2000,A712)</f>
        <v>1</v>
      </c>
      <c r="H712" s="26">
        <f>COUNTIF(Row!A:A,A712)</f>
        <v>0</v>
      </c>
    </row>
    <row r="713" spans="1:8" x14ac:dyDescent="0.25">
      <c r="A713" s="25" t="s">
        <v>508</v>
      </c>
      <c r="B713" s="26" t="s">
        <v>509</v>
      </c>
      <c r="C713" s="26" t="s">
        <v>794</v>
      </c>
      <c r="D713" s="26" t="s">
        <v>1397</v>
      </c>
      <c r="E713" s="211">
        <f>SUMIF(Row!A:A,A713,Row!C:C)/1000</f>
        <v>0</v>
      </c>
      <c r="F713" s="26" t="s">
        <v>1458</v>
      </c>
      <c r="G713" s="26">
        <f>COUNTIF($A713:$A$2000,A713)</f>
        <v>1</v>
      </c>
      <c r="H713" s="26">
        <f>COUNTIF(Row!A:A,A713)</f>
        <v>0</v>
      </c>
    </row>
    <row r="714" spans="1:8" x14ac:dyDescent="0.25">
      <c r="A714" s="25" t="s">
        <v>510</v>
      </c>
      <c r="B714" s="26" t="s">
        <v>511</v>
      </c>
      <c r="C714" s="26" t="s">
        <v>289</v>
      </c>
      <c r="D714" s="26" t="s">
        <v>739</v>
      </c>
      <c r="E714" s="211">
        <f>SUMIF(Row!A:A,A714,Row!C:C)/1000</f>
        <v>-1.125</v>
      </c>
      <c r="F714" s="26" t="s">
        <v>1458</v>
      </c>
      <c r="G714" s="26">
        <f>COUNTIF($A714:$A$2000,A714)</f>
        <v>1</v>
      </c>
      <c r="H714" s="26">
        <f>COUNTIF(Row!A:A,A714)</f>
        <v>1</v>
      </c>
    </row>
    <row r="715" spans="1:8" x14ac:dyDescent="0.25">
      <c r="A715" s="25" t="s">
        <v>512</v>
      </c>
      <c r="B715" s="26" t="s">
        <v>513</v>
      </c>
      <c r="C715" s="26" t="s">
        <v>1513</v>
      </c>
      <c r="D715" s="26" t="s">
        <v>1427</v>
      </c>
      <c r="E715" s="211">
        <f>SUMIF(Row!A:A,A715,Row!C:C)/1000</f>
        <v>0</v>
      </c>
      <c r="F715" s="26" t="s">
        <v>1458</v>
      </c>
      <c r="G715" s="26">
        <f>COUNTIF($A715:$A$2000,A715)</f>
        <v>1</v>
      </c>
      <c r="H715" s="26">
        <f>COUNTIF(Row!A:A,A715)</f>
        <v>0</v>
      </c>
    </row>
    <row r="716" spans="1:8" x14ac:dyDescent="0.25">
      <c r="A716" s="25" t="s">
        <v>514</v>
      </c>
      <c r="B716" s="26" t="s">
        <v>515</v>
      </c>
      <c r="C716" s="26" t="s">
        <v>288</v>
      </c>
      <c r="D716" s="26" t="s">
        <v>1405</v>
      </c>
      <c r="E716" s="211">
        <f>SUMIF(Row!A:A,A716,Row!C:C)/1000</f>
        <v>0</v>
      </c>
      <c r="F716" s="26" t="s">
        <v>1458</v>
      </c>
      <c r="G716" s="26">
        <f>COUNTIF($A716:$A$2000,A716)</f>
        <v>1</v>
      </c>
      <c r="H716" s="26">
        <f>COUNTIF(Row!A:A,A716)</f>
        <v>0</v>
      </c>
    </row>
    <row r="717" spans="1:8" x14ac:dyDescent="0.25">
      <c r="A717" s="25" t="s">
        <v>516</v>
      </c>
      <c r="B717" s="26" t="s">
        <v>517</v>
      </c>
      <c r="C717" s="26" t="s">
        <v>284</v>
      </c>
      <c r="D717" s="33" t="s">
        <v>285</v>
      </c>
      <c r="E717" s="211">
        <f>SUMIF(Row!A:A,A717,Row!C:C)/1000</f>
        <v>0</v>
      </c>
      <c r="F717" s="26" t="s">
        <v>1458</v>
      </c>
      <c r="G717" s="26">
        <f>COUNTIF($A717:$A$2000,A717)</f>
        <v>1</v>
      </c>
      <c r="H717" s="26">
        <f>COUNTIF(Row!A:A,A717)</f>
        <v>0</v>
      </c>
    </row>
    <row r="718" spans="1:8" x14ac:dyDescent="0.25">
      <c r="A718" s="25" t="s">
        <v>518</v>
      </c>
      <c r="B718" s="26" t="s">
        <v>519</v>
      </c>
      <c r="C718" s="26" t="s">
        <v>779</v>
      </c>
      <c r="D718" s="26" t="s">
        <v>736</v>
      </c>
      <c r="E718" s="211">
        <f>SUMIF(Row!A:A,A718,Row!C:C)/1000</f>
        <v>0</v>
      </c>
      <c r="F718" s="26" t="s">
        <v>1458</v>
      </c>
      <c r="G718" s="26">
        <f>COUNTIF($A718:$A$2000,A718)</f>
        <v>1</v>
      </c>
      <c r="H718" s="26">
        <f>COUNTIF(Row!A:A,A718)</f>
        <v>0</v>
      </c>
    </row>
    <row r="719" spans="1:8" x14ac:dyDescent="0.25">
      <c r="A719" s="25" t="s">
        <v>520</v>
      </c>
      <c r="B719" s="26" t="s">
        <v>521</v>
      </c>
      <c r="C719" s="26" t="s">
        <v>779</v>
      </c>
      <c r="D719" s="26" t="s">
        <v>736</v>
      </c>
      <c r="E719" s="211">
        <f>SUMIF(Row!A:A,A719,Row!C:C)/1000</f>
        <v>0</v>
      </c>
      <c r="F719" s="26" t="s">
        <v>1458</v>
      </c>
      <c r="G719" s="26">
        <f>COUNTIF($A719:$A$2000,A719)</f>
        <v>1</v>
      </c>
      <c r="H719" s="26">
        <f>COUNTIF(Row!A:A,A719)</f>
        <v>0</v>
      </c>
    </row>
    <row r="720" spans="1:8" x14ac:dyDescent="0.25">
      <c r="A720" s="25" t="s">
        <v>97</v>
      </c>
      <c r="B720" t="s">
        <v>98</v>
      </c>
      <c r="C720" s="26" t="s">
        <v>779</v>
      </c>
      <c r="D720" s="33" t="s">
        <v>736</v>
      </c>
      <c r="E720" s="211">
        <f>SUMIF(Row!A:A,A720,Row!C:C)/1000</f>
        <v>0</v>
      </c>
      <c r="F720" s="26" t="s">
        <v>1458</v>
      </c>
      <c r="G720" s="26">
        <f>COUNTIF($A720:$A$2000,A720)</f>
        <v>1</v>
      </c>
      <c r="H720" s="26">
        <f>COUNTIF(Row!A:A,A720)</f>
        <v>0</v>
      </c>
    </row>
    <row r="721" spans="1:8" x14ac:dyDescent="0.25">
      <c r="A721" s="25" t="s">
        <v>522</v>
      </c>
      <c r="B721" s="26" t="s">
        <v>523</v>
      </c>
      <c r="C721" s="26" t="s">
        <v>781</v>
      </c>
      <c r="D721" s="26" t="s">
        <v>738</v>
      </c>
      <c r="E721" s="211">
        <f>SUMIF(Row!A:A,A721,Row!C:C)/1000</f>
        <v>0</v>
      </c>
      <c r="F721" s="26" t="s">
        <v>1458</v>
      </c>
      <c r="G721" s="26">
        <f>COUNTIF($A721:$A$2000,A721)</f>
        <v>1</v>
      </c>
      <c r="H721" s="26">
        <f>COUNTIF(Row!A:A,A721)</f>
        <v>0</v>
      </c>
    </row>
    <row r="722" spans="1:8" x14ac:dyDescent="0.25">
      <c r="A722" s="25" t="s">
        <v>524</v>
      </c>
      <c r="B722" s="26" t="s">
        <v>525</v>
      </c>
      <c r="C722" s="26" t="s">
        <v>773</v>
      </c>
      <c r="D722" s="26" t="s">
        <v>1413</v>
      </c>
      <c r="E722" s="211">
        <f>SUMIF(Row!A:A,A722,Row!C:C)/1000</f>
        <v>-0.23335</v>
      </c>
      <c r="F722" s="26" t="s">
        <v>1458</v>
      </c>
      <c r="G722" s="26">
        <f>COUNTIF($A722:$A$2000,A722)</f>
        <v>1</v>
      </c>
      <c r="H722" s="26">
        <f>COUNTIF(Row!A:A,A722)</f>
        <v>1</v>
      </c>
    </row>
    <row r="723" spans="1:8" x14ac:dyDescent="0.25">
      <c r="A723" s="25" t="s">
        <v>526</v>
      </c>
      <c r="B723" s="26" t="s">
        <v>527</v>
      </c>
      <c r="C723" s="26" t="s">
        <v>772</v>
      </c>
      <c r="D723" s="26" t="s">
        <v>1522</v>
      </c>
      <c r="E723" s="211">
        <f>SUMIF(Row!A:A,A723,Row!C:C)/1000</f>
        <v>-1.5493800000000002</v>
      </c>
      <c r="F723" s="26" t="s">
        <v>1458</v>
      </c>
      <c r="G723" s="26">
        <f>COUNTIF($A723:$A$2000,A723)</f>
        <v>1</v>
      </c>
      <c r="H723" s="26">
        <f>COUNTIF(Row!A:A,A723)</f>
        <v>1</v>
      </c>
    </row>
    <row r="724" spans="1:8" x14ac:dyDescent="0.25">
      <c r="A724" s="25" t="s">
        <v>528</v>
      </c>
      <c r="B724" s="26" t="s">
        <v>529</v>
      </c>
      <c r="C724" s="26" t="s">
        <v>780</v>
      </c>
      <c r="D724" s="26" t="s">
        <v>737</v>
      </c>
      <c r="E724" s="211">
        <f>SUMIF(Row!A:A,A724,Row!C:C)/1000</f>
        <v>0</v>
      </c>
      <c r="F724" s="26" t="s">
        <v>1458</v>
      </c>
      <c r="G724" s="26">
        <f>COUNTIF($A724:$A$2000,A724)</f>
        <v>1</v>
      </c>
      <c r="H724" s="26">
        <f>COUNTIF(Row!A:A,A724)</f>
        <v>0</v>
      </c>
    </row>
    <row r="725" spans="1:8" x14ac:dyDescent="0.25">
      <c r="A725" s="25" t="s">
        <v>530</v>
      </c>
      <c r="B725" s="26" t="s">
        <v>531</v>
      </c>
      <c r="C725" s="26" t="s">
        <v>812</v>
      </c>
      <c r="D725" s="26" t="s">
        <v>1418</v>
      </c>
      <c r="E725" s="211">
        <f>SUMIF(Row!A:A,A725,Row!C:C)/1000</f>
        <v>0</v>
      </c>
      <c r="F725" s="26" t="s">
        <v>1458</v>
      </c>
      <c r="G725" s="26">
        <f>COUNTIF($A725:$A$2000,A725)</f>
        <v>1</v>
      </c>
      <c r="H725" s="26">
        <f>COUNTIF(Row!A:A,A725)</f>
        <v>0</v>
      </c>
    </row>
    <row r="726" spans="1:8" x14ac:dyDescent="0.25">
      <c r="A726" s="25" t="s">
        <v>532</v>
      </c>
      <c r="B726" s="26" t="s">
        <v>533</v>
      </c>
      <c r="C726" s="26" t="s">
        <v>287</v>
      </c>
      <c r="D726" s="26" t="s">
        <v>1383</v>
      </c>
      <c r="E726" s="211">
        <f>SUMIF(Row!A:A,A726,Row!C:C)/1000</f>
        <v>0</v>
      </c>
      <c r="F726" s="26" t="s">
        <v>1458</v>
      </c>
      <c r="G726" s="26">
        <f>COUNTIF($A726:$A$2000,A726)</f>
        <v>1</v>
      </c>
      <c r="H726" s="26">
        <f>COUNTIF(Row!A:A,A726)</f>
        <v>0</v>
      </c>
    </row>
    <row r="727" spans="1:8" x14ac:dyDescent="0.25">
      <c r="A727" t="s">
        <v>937</v>
      </c>
      <c r="B727" t="s">
        <v>938</v>
      </c>
      <c r="C727" s="26" t="s">
        <v>287</v>
      </c>
      <c r="D727" s="33" t="s">
        <v>1383</v>
      </c>
      <c r="E727" s="211">
        <f>SUMIF(Row!A:A,A727,Row!C:C)/1000</f>
        <v>-44.296239999999997</v>
      </c>
      <c r="F727" s="26" t="s">
        <v>1458</v>
      </c>
      <c r="G727" s="26">
        <f>COUNTIF($A727:$A$2000,A727)</f>
        <v>1</v>
      </c>
      <c r="H727" s="26">
        <f>COUNTIF(Row!A:A,A727)</f>
        <v>1</v>
      </c>
    </row>
    <row r="728" spans="1:8" x14ac:dyDescent="0.25">
      <c r="A728" s="25" t="s">
        <v>534</v>
      </c>
      <c r="B728" s="26" t="s">
        <v>535</v>
      </c>
      <c r="C728" s="26" t="s">
        <v>1514</v>
      </c>
      <c r="D728" s="26" t="s">
        <v>286</v>
      </c>
      <c r="E728" s="211">
        <f>SUMIF(Row!A:A,A728,Row!C:C)/1000</f>
        <v>0</v>
      </c>
      <c r="F728" s="26" t="s">
        <v>1458</v>
      </c>
      <c r="G728" s="26">
        <f>COUNTIF($A728:$A$2000,A728)</f>
        <v>1</v>
      </c>
      <c r="H728" s="26">
        <f>COUNTIF(Row!A:A,A728)</f>
        <v>0</v>
      </c>
    </row>
    <row r="729" spans="1:8" x14ac:dyDescent="0.25">
      <c r="A729" s="25" t="s">
        <v>536</v>
      </c>
      <c r="B729" s="26" t="s">
        <v>537</v>
      </c>
      <c r="C729" s="26" t="s">
        <v>804</v>
      </c>
      <c r="D729" s="26" t="s">
        <v>1409</v>
      </c>
      <c r="E729" s="211">
        <f>SUMIF(Row!A:A,A729,Row!C:C)/1000</f>
        <v>-42.494510000000005</v>
      </c>
      <c r="F729" s="26" t="s">
        <v>1458</v>
      </c>
      <c r="G729" s="26">
        <f>COUNTIF($A729:$A$2000,A729)</f>
        <v>1</v>
      </c>
      <c r="H729" s="26">
        <f>COUNTIF(Row!A:A,A729)</f>
        <v>1</v>
      </c>
    </row>
    <row r="730" spans="1:8" x14ac:dyDescent="0.25">
      <c r="A730" s="25" t="s">
        <v>538</v>
      </c>
      <c r="B730" s="26" t="s">
        <v>539</v>
      </c>
      <c r="C730" s="26" t="s">
        <v>805</v>
      </c>
      <c r="D730" s="26" t="s">
        <v>1410</v>
      </c>
      <c r="E730" s="211">
        <f>SUMIF(Row!A:A,A730,Row!C:C)/1000</f>
        <v>-10.972659999999999</v>
      </c>
      <c r="F730" s="26" t="s">
        <v>1458</v>
      </c>
      <c r="G730" s="26">
        <f>COUNTIF($A730:$A$2000,A730)</f>
        <v>1</v>
      </c>
      <c r="H730" s="26">
        <f>COUNTIF(Row!A:A,A730)</f>
        <v>1</v>
      </c>
    </row>
    <row r="731" spans="1:8" x14ac:dyDescent="0.25">
      <c r="A731" s="25" t="s">
        <v>540</v>
      </c>
      <c r="B731" s="26" t="s">
        <v>541</v>
      </c>
      <c r="C731" s="26" t="s">
        <v>804</v>
      </c>
      <c r="D731" s="26" t="s">
        <v>1409</v>
      </c>
      <c r="E731" s="211">
        <f>SUMIF(Row!A:A,A731,Row!C:C)/1000</f>
        <v>-2128.8471199999999</v>
      </c>
      <c r="F731" s="26" t="s">
        <v>1458</v>
      </c>
      <c r="G731" s="26">
        <f>COUNTIF($A731:$A$2000,A731)</f>
        <v>1</v>
      </c>
      <c r="H731" s="26">
        <f>COUNTIF(Row!A:A,A731)</f>
        <v>1</v>
      </c>
    </row>
    <row r="732" spans="1:8" x14ac:dyDescent="0.25">
      <c r="A732" s="25" t="s">
        <v>542</v>
      </c>
      <c r="B732" s="26" t="s">
        <v>543</v>
      </c>
      <c r="C732" s="26" t="s">
        <v>781</v>
      </c>
      <c r="D732" s="26" t="s">
        <v>738</v>
      </c>
      <c r="E732" s="211">
        <f>SUMIF(Row!A:A,A732,Row!C:C)/1000</f>
        <v>0</v>
      </c>
      <c r="F732" s="26" t="s">
        <v>1458</v>
      </c>
      <c r="G732" s="26">
        <f>COUNTIF($A732:$A$2000,A732)</f>
        <v>1</v>
      </c>
      <c r="H732" s="26">
        <f>COUNTIF(Row!A:A,A732)</f>
        <v>0</v>
      </c>
    </row>
    <row r="733" spans="1:8" x14ac:dyDescent="0.25">
      <c r="A733" s="25" t="s">
        <v>1618</v>
      </c>
      <c r="B733" s="26" t="s">
        <v>1619</v>
      </c>
      <c r="C733" s="26" t="s">
        <v>779</v>
      </c>
      <c r="D733" s="26" t="s">
        <v>724</v>
      </c>
      <c r="E733" s="211">
        <f>SUMIF(Row!A:A,A733,Row!C:C)/1000</f>
        <v>-3.0138799999999999</v>
      </c>
      <c r="F733" s="26" t="s">
        <v>1458</v>
      </c>
      <c r="G733" s="26">
        <f>COUNTIF($A733:$A$2000,A733)</f>
        <v>1</v>
      </c>
      <c r="H733" s="26">
        <f>COUNTIF(Row!A:A,A733)</f>
        <v>1</v>
      </c>
    </row>
    <row r="734" spans="1:8" x14ac:dyDescent="0.25">
      <c r="A734" s="25" t="s">
        <v>544</v>
      </c>
      <c r="B734" s="26" t="s">
        <v>545</v>
      </c>
      <c r="C734" s="26" t="s">
        <v>781</v>
      </c>
      <c r="D734" s="26" t="s">
        <v>738</v>
      </c>
      <c r="E734" s="211">
        <f>SUMIF(Row!A:A,A734,Row!C:C)/1000</f>
        <v>0</v>
      </c>
      <c r="F734" s="26" t="s">
        <v>1458</v>
      </c>
      <c r="G734" s="26">
        <f>COUNTIF($A734:$A$2000,A734)</f>
        <v>1</v>
      </c>
      <c r="H734" s="26">
        <f>COUNTIF(Row!A:A,A734)</f>
        <v>0</v>
      </c>
    </row>
    <row r="735" spans="1:8" x14ac:dyDescent="0.25">
      <c r="A735" s="25" t="s">
        <v>546</v>
      </c>
      <c r="B735" s="26" t="s">
        <v>547</v>
      </c>
      <c r="C735" s="26" t="s">
        <v>781</v>
      </c>
      <c r="D735" s="26" t="s">
        <v>738</v>
      </c>
      <c r="E735" s="211">
        <f>SUMIF(Row!A:A,A735,Row!C:C)/1000</f>
        <v>0</v>
      </c>
      <c r="F735" s="26" t="s">
        <v>1458</v>
      </c>
      <c r="G735" s="26">
        <f>COUNTIF($A735:$A$2000,A735)</f>
        <v>1</v>
      </c>
      <c r="H735" s="26">
        <f>COUNTIF(Row!A:A,A735)</f>
        <v>0</v>
      </c>
    </row>
    <row r="736" spans="1:8" x14ac:dyDescent="0.25">
      <c r="A736" s="25" t="s">
        <v>548</v>
      </c>
      <c r="B736" s="26" t="s">
        <v>1146</v>
      </c>
      <c r="C736" s="26" t="s">
        <v>801</v>
      </c>
      <c r="D736" s="26" t="s">
        <v>1406</v>
      </c>
      <c r="E736" s="211">
        <f>SUMIF(Row!A:A,A736,Row!C:C)/1000</f>
        <v>-16.402819999999998</v>
      </c>
      <c r="F736" s="26" t="s">
        <v>1458</v>
      </c>
      <c r="G736" s="26">
        <f>COUNTIF($A736:$A$2000,A736)</f>
        <v>1</v>
      </c>
      <c r="H736" s="26">
        <f>COUNTIF(Row!A:A,A736)</f>
        <v>1</v>
      </c>
    </row>
    <row r="737" spans="1:8" x14ac:dyDescent="0.25">
      <c r="A737" s="25" t="s">
        <v>1620</v>
      </c>
      <c r="B737" s="26" t="s">
        <v>1621</v>
      </c>
      <c r="C737" s="26" t="s">
        <v>1513</v>
      </c>
      <c r="D737" s="26" t="s">
        <v>1366</v>
      </c>
      <c r="E737" s="211">
        <f>SUMIF(Row!A:A,A737,Row!C:C)/1000</f>
        <v>0</v>
      </c>
      <c r="F737" s="26" t="s">
        <v>1458</v>
      </c>
      <c r="G737" s="26">
        <f>COUNTIF($A737:$A$2000,A737)</f>
        <v>1</v>
      </c>
      <c r="H737" s="26">
        <f>COUNTIF(Row!A:A,A737)</f>
        <v>0</v>
      </c>
    </row>
    <row r="738" spans="1:8" x14ac:dyDescent="0.25">
      <c r="A738" s="25" t="s">
        <v>549</v>
      </c>
      <c r="B738" s="26" t="s">
        <v>550</v>
      </c>
      <c r="C738" s="26" t="s">
        <v>776</v>
      </c>
      <c r="D738" s="26" t="s">
        <v>733</v>
      </c>
      <c r="E738" s="211">
        <f>SUMIF(Row!A:A,A738,Row!C:C)/1000</f>
        <v>0</v>
      </c>
      <c r="F738" s="26" t="s">
        <v>1458</v>
      </c>
      <c r="G738" s="26">
        <f>COUNTIF($A738:$A$2000,A738)</f>
        <v>1</v>
      </c>
      <c r="H738" s="26">
        <f>COUNTIF(Row!A:A,A738)</f>
        <v>0</v>
      </c>
    </row>
    <row r="739" spans="1:8" x14ac:dyDescent="0.25">
      <c r="A739" s="25" t="s">
        <v>551</v>
      </c>
      <c r="B739" s="26" t="s">
        <v>552</v>
      </c>
      <c r="C739" s="26" t="s">
        <v>776</v>
      </c>
      <c r="D739" s="26" t="s">
        <v>733</v>
      </c>
      <c r="E739" s="211">
        <f>SUMIF(Row!A:A,A739,Row!C:C)/1000</f>
        <v>0</v>
      </c>
      <c r="F739" s="26" t="s">
        <v>1458</v>
      </c>
      <c r="G739" s="26">
        <f>COUNTIF($A739:$A$2000,A739)</f>
        <v>1</v>
      </c>
      <c r="H739" s="26">
        <f>COUNTIF(Row!A:A,A739)</f>
        <v>0</v>
      </c>
    </row>
    <row r="740" spans="1:8" x14ac:dyDescent="0.25">
      <c r="A740" s="25" t="s">
        <v>553</v>
      </c>
      <c r="B740" s="26" t="s">
        <v>554</v>
      </c>
      <c r="C740" s="26" t="s">
        <v>776</v>
      </c>
      <c r="D740" s="26" t="s">
        <v>733</v>
      </c>
      <c r="E740" s="211">
        <f>SUMIF(Row!A:A,A740,Row!C:C)/1000</f>
        <v>0</v>
      </c>
      <c r="F740" s="26" t="s">
        <v>1458</v>
      </c>
      <c r="G740" s="26">
        <f>COUNTIF($A740:$A$2000,A740)</f>
        <v>1</v>
      </c>
      <c r="H740" s="26">
        <f>COUNTIF(Row!A:A,A740)</f>
        <v>0</v>
      </c>
    </row>
    <row r="741" spans="1:8" x14ac:dyDescent="0.25">
      <c r="A741" s="25" t="s">
        <v>555</v>
      </c>
      <c r="B741" s="26" t="s">
        <v>556</v>
      </c>
      <c r="C741" s="26" t="s">
        <v>777</v>
      </c>
      <c r="D741" s="26" t="s">
        <v>734</v>
      </c>
      <c r="E741" s="211">
        <f>SUMIF(Row!A:A,A741,Row!C:C)/1000</f>
        <v>0</v>
      </c>
      <c r="F741" s="26" t="s">
        <v>1458</v>
      </c>
      <c r="G741" s="26">
        <f>COUNTIF($A741:$A$2000,A741)</f>
        <v>1</v>
      </c>
      <c r="H741" s="26">
        <f>COUNTIF(Row!A:A,A741)</f>
        <v>0</v>
      </c>
    </row>
    <row r="742" spans="1:8" x14ac:dyDescent="0.25">
      <c r="A742" s="25" t="s">
        <v>557</v>
      </c>
      <c r="B742" s="26" t="s">
        <v>558</v>
      </c>
      <c r="C742" s="26" t="s">
        <v>776</v>
      </c>
      <c r="D742" s="26" t="s">
        <v>733</v>
      </c>
      <c r="E742" s="211">
        <f>SUMIF(Row!A:A,A742,Row!C:C)/1000</f>
        <v>0</v>
      </c>
      <c r="F742" s="26" t="s">
        <v>1458</v>
      </c>
      <c r="G742" s="26">
        <f>COUNTIF($A742:$A$2000,A742)</f>
        <v>1</v>
      </c>
      <c r="H742" s="26">
        <f>COUNTIF(Row!A:A,A742)</f>
        <v>0</v>
      </c>
    </row>
    <row r="743" spans="1:8" x14ac:dyDescent="0.25">
      <c r="A743" s="25" t="s">
        <v>559</v>
      </c>
      <c r="B743" s="26" t="s">
        <v>560</v>
      </c>
      <c r="C743" s="26" t="s">
        <v>776</v>
      </c>
      <c r="D743" s="26" t="s">
        <v>733</v>
      </c>
      <c r="E743" s="211">
        <f>SUMIF(Row!A:A,A743,Row!C:C)/1000</f>
        <v>0</v>
      </c>
      <c r="F743" s="26" t="s">
        <v>1458</v>
      </c>
      <c r="G743" s="26">
        <f>COUNTIF($A743:$A$2000,A743)</f>
        <v>1</v>
      </c>
      <c r="H743" s="26">
        <f>COUNTIF(Row!A:A,A743)</f>
        <v>0</v>
      </c>
    </row>
    <row r="744" spans="1:8" x14ac:dyDescent="0.25">
      <c r="A744" s="25" t="s">
        <v>561</v>
      </c>
      <c r="B744" s="26" t="s">
        <v>562</v>
      </c>
      <c r="C744" s="26" t="s">
        <v>776</v>
      </c>
      <c r="D744" s="26" t="s">
        <v>733</v>
      </c>
      <c r="E744" s="211">
        <f>SUMIF(Row!A:A,A744,Row!C:C)/1000</f>
        <v>0</v>
      </c>
      <c r="F744" s="26" t="s">
        <v>1458</v>
      </c>
      <c r="G744" s="26">
        <f>COUNTIF($A744:$A$2000,A744)</f>
        <v>1</v>
      </c>
      <c r="H744" s="26">
        <f>COUNTIF(Row!A:A,A744)</f>
        <v>0</v>
      </c>
    </row>
    <row r="745" spans="1:8" x14ac:dyDescent="0.25">
      <c r="A745" s="25" t="s">
        <v>563</v>
      </c>
      <c r="B745" s="26" t="s">
        <v>564</v>
      </c>
      <c r="C745" s="26" t="s">
        <v>777</v>
      </c>
      <c r="D745" s="26" t="s">
        <v>734</v>
      </c>
      <c r="E745" s="211">
        <f>SUMIF(Row!A:A,A745,Row!C:C)/1000</f>
        <v>0</v>
      </c>
      <c r="F745" s="26" t="s">
        <v>1458</v>
      </c>
      <c r="G745" s="26">
        <f>COUNTIF($A745:$A$2000,A745)</f>
        <v>1</v>
      </c>
      <c r="H745" s="26">
        <f>COUNTIF(Row!A:A,A745)</f>
        <v>0</v>
      </c>
    </row>
    <row r="746" spans="1:8" x14ac:dyDescent="0.25">
      <c r="A746" s="25" t="s">
        <v>565</v>
      </c>
      <c r="B746" s="26" t="s">
        <v>566</v>
      </c>
      <c r="C746" s="26" t="s">
        <v>283</v>
      </c>
      <c r="D746" s="26" t="s">
        <v>735</v>
      </c>
      <c r="E746" s="211">
        <f>SUMIF(Row!A:A,A746,Row!C:C)/1000</f>
        <v>0</v>
      </c>
      <c r="F746" s="26" t="s">
        <v>1458</v>
      </c>
      <c r="G746" s="26">
        <f>COUNTIF($A746:$A$2000,A746)</f>
        <v>1</v>
      </c>
      <c r="H746" s="26">
        <f>COUNTIF(Row!A:A,A746)</f>
        <v>0</v>
      </c>
    </row>
    <row r="747" spans="1:8" x14ac:dyDescent="0.25">
      <c r="A747" s="25" t="s">
        <v>567</v>
      </c>
      <c r="B747" s="26" t="s">
        <v>568</v>
      </c>
      <c r="C747" s="26" t="s">
        <v>282</v>
      </c>
      <c r="D747" s="26" t="s">
        <v>1393</v>
      </c>
      <c r="E747" s="211">
        <f>SUMIF(Row!A:A,A747,Row!C:C)/1000</f>
        <v>-25.55</v>
      </c>
      <c r="F747" s="26" t="s">
        <v>1458</v>
      </c>
      <c r="G747" s="26">
        <f>COUNTIF($A747:$A$2000,A747)</f>
        <v>1</v>
      </c>
      <c r="H747" s="26">
        <f>COUNTIF(Row!A:A,A747)</f>
        <v>1</v>
      </c>
    </row>
    <row r="748" spans="1:8" x14ac:dyDescent="0.25">
      <c r="A748" s="25" t="s">
        <v>99</v>
      </c>
      <c r="B748" t="s">
        <v>100</v>
      </c>
      <c r="C748" s="26" t="s">
        <v>282</v>
      </c>
      <c r="D748" s="33" t="s">
        <v>1393</v>
      </c>
      <c r="E748" s="211">
        <f>SUMIF(Row!A:A,A748,Row!C:C)/1000</f>
        <v>-9.6666600000000003</v>
      </c>
      <c r="F748" s="26" t="s">
        <v>1458</v>
      </c>
      <c r="G748" s="26">
        <f>COUNTIF($A748:$A$2000,A748)</f>
        <v>1</v>
      </c>
      <c r="H748" s="26">
        <f>COUNTIF(Row!A:A,A748)</f>
        <v>1</v>
      </c>
    </row>
    <row r="749" spans="1:8" x14ac:dyDescent="0.25">
      <c r="A749" s="25" t="s">
        <v>690</v>
      </c>
      <c r="B749" s="27" t="s">
        <v>691</v>
      </c>
      <c r="C749" s="26" t="s">
        <v>281</v>
      </c>
      <c r="D749" s="33" t="s">
        <v>1422</v>
      </c>
      <c r="E749" s="211">
        <f>SUMIF(Row!A:A,A749,Row!C:C)/1000</f>
        <v>0</v>
      </c>
      <c r="F749" s="26" t="s">
        <v>1458</v>
      </c>
      <c r="G749" s="26">
        <f>COUNTIF($A749:$A$2000,A749)</f>
        <v>1</v>
      </c>
      <c r="H749" s="26">
        <f>COUNTIF(Row!A:A,A749)</f>
        <v>0</v>
      </c>
    </row>
    <row r="750" spans="1:8" x14ac:dyDescent="0.25">
      <c r="A750" t="s">
        <v>651</v>
      </c>
      <c r="B750" t="s">
        <v>652</v>
      </c>
      <c r="C750" s="26" t="s">
        <v>281</v>
      </c>
      <c r="D750" s="33" t="s">
        <v>1422</v>
      </c>
      <c r="E750" s="211">
        <f>SUMIF(Row!A:A,A750,Row!C:C)/1000</f>
        <v>0</v>
      </c>
      <c r="F750" s="26" t="s">
        <v>1458</v>
      </c>
      <c r="G750" s="26">
        <f>COUNTIF($A750:$A$2000,A750)</f>
        <v>1</v>
      </c>
      <c r="H750" s="26">
        <f>COUNTIF(Row!A:A,A750)</f>
        <v>0</v>
      </c>
    </row>
    <row r="751" spans="1:8" x14ac:dyDescent="0.25">
      <c r="A751" s="25" t="s">
        <v>692</v>
      </c>
      <c r="B751" s="27" t="s">
        <v>693</v>
      </c>
      <c r="C751" s="26" t="s">
        <v>813</v>
      </c>
      <c r="D751" s="33" t="s">
        <v>1419</v>
      </c>
      <c r="E751" s="211">
        <f>SUMIF(Row!A:A,A751,Row!C:C)/1000</f>
        <v>0</v>
      </c>
      <c r="F751" s="26" t="s">
        <v>1458</v>
      </c>
      <c r="G751" s="26">
        <f>COUNTIF($A751:$A$2000,A751)</f>
        <v>1</v>
      </c>
      <c r="H751" s="26">
        <f>COUNTIF(Row!A:A,A751)</f>
        <v>0</v>
      </c>
    </row>
    <row r="752" spans="1:8" x14ac:dyDescent="0.25">
      <c r="A752" s="25" t="s">
        <v>694</v>
      </c>
      <c r="B752" s="27" t="s">
        <v>695</v>
      </c>
      <c r="C752" s="26" t="s">
        <v>280</v>
      </c>
      <c r="D752" s="33" t="s">
        <v>1420</v>
      </c>
      <c r="E752" s="211">
        <f>SUMIF(Row!A:A,A752,Row!C:C)/1000</f>
        <v>0</v>
      </c>
      <c r="F752" s="26" t="s">
        <v>1458</v>
      </c>
      <c r="G752" s="26">
        <f>COUNTIF($A752:$A$2000,A752)</f>
        <v>1</v>
      </c>
      <c r="H752" s="26">
        <f>COUNTIF(Row!A:A,A752)</f>
        <v>0</v>
      </c>
    </row>
    <row r="753" spans="1:8" x14ac:dyDescent="0.25">
      <c r="A753" s="25" t="s">
        <v>696</v>
      </c>
      <c r="B753" s="27" t="s">
        <v>833</v>
      </c>
      <c r="C753" s="26" t="s">
        <v>280</v>
      </c>
      <c r="D753" s="33" t="s">
        <v>1420</v>
      </c>
      <c r="E753" s="211">
        <f>SUMIF(Row!A:A,A753,Row!C:C)/1000</f>
        <v>0</v>
      </c>
      <c r="F753" s="26" t="s">
        <v>1458</v>
      </c>
      <c r="G753" s="26">
        <f>COUNTIF($A753:$A$2000,A753)</f>
        <v>1</v>
      </c>
      <c r="H753" s="26">
        <f>COUNTIF(Row!A:A,A753)</f>
        <v>0</v>
      </c>
    </row>
    <row r="754" spans="1:8" x14ac:dyDescent="0.25">
      <c r="A754" t="s">
        <v>653</v>
      </c>
      <c r="B754" t="s">
        <v>841</v>
      </c>
      <c r="C754" s="26" t="s">
        <v>280</v>
      </c>
      <c r="D754" s="33" t="s">
        <v>1420</v>
      </c>
      <c r="E754" s="211">
        <f>SUMIF(Row!A:A,A754,Row!C:C)/1000</f>
        <v>0</v>
      </c>
      <c r="F754" s="26" t="s">
        <v>1458</v>
      </c>
      <c r="G754" s="26">
        <f>COUNTIF($A754:$A$2000,A754)</f>
        <v>1</v>
      </c>
      <c r="H754" s="26">
        <f>COUNTIF(Row!A:A,A754)</f>
        <v>0</v>
      </c>
    </row>
    <row r="755" spans="1:8" x14ac:dyDescent="0.25">
      <c r="A755" t="s">
        <v>654</v>
      </c>
      <c r="B755" t="s">
        <v>838</v>
      </c>
      <c r="C755" s="26" t="s">
        <v>280</v>
      </c>
      <c r="D755" s="33" t="s">
        <v>1420</v>
      </c>
      <c r="E755" s="211">
        <f>SUMIF(Row!A:A,A755,Row!C:C)/1000</f>
        <v>0</v>
      </c>
      <c r="F755" s="26" t="s">
        <v>1458</v>
      </c>
      <c r="G755" s="26">
        <f>COUNTIF($A755:$A$2000,A755)</f>
        <v>1</v>
      </c>
      <c r="H755" s="26">
        <f>COUNTIF(Row!A:A,A755)</f>
        <v>0</v>
      </c>
    </row>
    <row r="756" spans="1:8" x14ac:dyDescent="0.25">
      <c r="A756" s="25" t="s">
        <v>697</v>
      </c>
      <c r="B756" s="27" t="s">
        <v>698</v>
      </c>
      <c r="C756" s="26" t="s">
        <v>281</v>
      </c>
      <c r="D756" s="33" t="s">
        <v>1422</v>
      </c>
      <c r="E756" s="211">
        <f>SUMIF(Row!A:A,A756,Row!C:C)/1000</f>
        <v>0</v>
      </c>
      <c r="F756" s="26" t="s">
        <v>1458</v>
      </c>
      <c r="G756" s="26">
        <f>COUNTIF($A756:$A$2000,A756)</f>
        <v>1</v>
      </c>
      <c r="H756" s="26">
        <f>COUNTIF(Row!A:A,A756)</f>
        <v>0</v>
      </c>
    </row>
    <row r="757" spans="1:8" x14ac:dyDescent="0.25">
      <c r="A757" s="25" t="s">
        <v>699</v>
      </c>
      <c r="B757" s="27" t="s">
        <v>700</v>
      </c>
      <c r="C757" s="26" t="s">
        <v>813</v>
      </c>
      <c r="D757" s="33" t="s">
        <v>1419</v>
      </c>
      <c r="E757" s="211">
        <f>SUMIF(Row!A:A,A757,Row!C:C)/1000</f>
        <v>0</v>
      </c>
      <c r="F757" s="26" t="s">
        <v>1458</v>
      </c>
      <c r="G757" s="26">
        <f>COUNTIF($A757:$A$2000,A757)</f>
        <v>1</v>
      </c>
      <c r="H757" s="26">
        <f>COUNTIF(Row!A:A,A757)</f>
        <v>0</v>
      </c>
    </row>
    <row r="758" spans="1:8" x14ac:dyDescent="0.25">
      <c r="A758" s="25" t="s">
        <v>701</v>
      </c>
      <c r="B758" s="27" t="s">
        <v>702</v>
      </c>
      <c r="C758" s="26" t="s">
        <v>775</v>
      </c>
      <c r="D758" s="26" t="s">
        <v>1524</v>
      </c>
      <c r="E758" s="211">
        <f>SUMIF(Row!A:A,A758,Row!C:C)/1000</f>
        <v>0</v>
      </c>
      <c r="F758" s="26" t="s">
        <v>1458</v>
      </c>
      <c r="G758" s="26">
        <f>COUNTIF($A758:$A$2000,A758)</f>
        <v>1</v>
      </c>
      <c r="H758" s="26">
        <f>COUNTIF(Row!A:A,A758)</f>
        <v>0</v>
      </c>
    </row>
    <row r="759" spans="1:8" x14ac:dyDescent="0.25">
      <c r="A759" t="s">
        <v>101</v>
      </c>
      <c r="B759" t="s">
        <v>102</v>
      </c>
      <c r="C759" s="26" t="s">
        <v>774</v>
      </c>
      <c r="D759" s="35" t="s">
        <v>1525</v>
      </c>
      <c r="E759" s="211">
        <f>SUMIF(Row!A:A,A759,Row!C:C)/1000</f>
        <v>0</v>
      </c>
      <c r="F759" s="26" t="s">
        <v>1458</v>
      </c>
      <c r="G759" s="26">
        <f>COUNTIF($A759:$A$2000,A759)</f>
        <v>1</v>
      </c>
      <c r="H759" s="26">
        <f>COUNTIF(Row!A:A,A759)</f>
        <v>0</v>
      </c>
    </row>
    <row r="760" spans="1:8" x14ac:dyDescent="0.25">
      <c r="A760" s="25" t="s">
        <v>703</v>
      </c>
      <c r="B760" s="27" t="s">
        <v>704</v>
      </c>
      <c r="C760" s="26" t="s">
        <v>813</v>
      </c>
      <c r="D760" s="33" t="s">
        <v>1419</v>
      </c>
      <c r="E760" s="211">
        <f>SUMIF(Row!A:A,A760,Row!C:C)/1000</f>
        <v>0</v>
      </c>
      <c r="F760" s="26" t="s">
        <v>1458</v>
      </c>
      <c r="G760" s="26">
        <f>COUNTIF($A760:$A$2000,A760)</f>
        <v>1</v>
      </c>
      <c r="H760" s="26">
        <f>COUNTIF(Row!A:A,A760)</f>
        <v>0</v>
      </c>
    </row>
    <row r="761" spans="1:8" x14ac:dyDescent="0.25">
      <c r="A761" s="25" t="s">
        <v>705</v>
      </c>
      <c r="B761" s="27" t="s">
        <v>706</v>
      </c>
      <c r="C761" s="26" t="s">
        <v>813</v>
      </c>
      <c r="D761" s="33" t="s">
        <v>1419</v>
      </c>
      <c r="E761" s="211">
        <f>SUMIF(Row!A:A,A761,Row!C:C)/1000</f>
        <v>0</v>
      </c>
      <c r="F761" s="26" t="s">
        <v>1458</v>
      </c>
      <c r="G761" s="26">
        <f>COUNTIF($A761:$A$2000,A761)</f>
        <v>1</v>
      </c>
      <c r="H761" s="26">
        <f>COUNTIF(Row!A:A,A761)</f>
        <v>0</v>
      </c>
    </row>
    <row r="762" spans="1:8" x14ac:dyDescent="0.25">
      <c r="A762" s="25" t="s">
        <v>707</v>
      </c>
      <c r="B762" s="27" t="s">
        <v>708</v>
      </c>
      <c r="C762" s="26" t="s">
        <v>813</v>
      </c>
      <c r="D762" s="33" t="s">
        <v>1419</v>
      </c>
      <c r="E762" s="211">
        <f>SUMIF(Row!A:A,A762,Row!C:C)/1000</f>
        <v>0</v>
      </c>
      <c r="F762" s="26" t="s">
        <v>1458</v>
      </c>
      <c r="G762" s="26">
        <f>COUNTIF($A762:$A$2000,A762)</f>
        <v>1</v>
      </c>
      <c r="H762" s="26">
        <f>COUNTIF(Row!A:A,A762)</f>
        <v>0</v>
      </c>
    </row>
    <row r="763" spans="1:8" x14ac:dyDescent="0.25">
      <c r="A763" s="25" t="s">
        <v>709</v>
      </c>
      <c r="B763" s="27" t="s">
        <v>710</v>
      </c>
      <c r="C763" s="26" t="s">
        <v>280</v>
      </c>
      <c r="D763" s="33" t="s">
        <v>1420</v>
      </c>
      <c r="E763" s="211">
        <f>SUMIF(Row!A:A,A763,Row!C:C)/1000</f>
        <v>0</v>
      </c>
      <c r="F763" s="26" t="s">
        <v>1458</v>
      </c>
      <c r="G763" s="26">
        <f>COUNTIF($A763:$A$2000,A763)</f>
        <v>1</v>
      </c>
      <c r="H763" s="26">
        <f>COUNTIF(Row!A:A,A763)</f>
        <v>0</v>
      </c>
    </row>
    <row r="764" spans="1:8" x14ac:dyDescent="0.25">
      <c r="A764" s="25" t="s">
        <v>711</v>
      </c>
      <c r="B764" s="27" t="s">
        <v>712</v>
      </c>
      <c r="C764" s="26" t="s">
        <v>813</v>
      </c>
      <c r="D764" s="33" t="s">
        <v>1419</v>
      </c>
      <c r="E764" s="211">
        <f>SUMIF(Row!A:A,A764,Row!C:C)/1000</f>
        <v>0</v>
      </c>
      <c r="F764" s="26" t="s">
        <v>1458</v>
      </c>
      <c r="G764" s="26">
        <f>COUNTIF($A764:$A$2000,A764)</f>
        <v>1</v>
      </c>
      <c r="H764" s="26">
        <f>COUNTIF(Row!A:A,A764)</f>
        <v>0</v>
      </c>
    </row>
    <row r="765" spans="1:8" x14ac:dyDescent="0.25">
      <c r="A765" s="25" t="s">
        <v>713</v>
      </c>
      <c r="B765" s="27" t="s">
        <v>714</v>
      </c>
      <c r="C765" s="26" t="s">
        <v>813</v>
      </c>
      <c r="D765" s="33" t="s">
        <v>1419</v>
      </c>
      <c r="E765" s="211">
        <f>SUMIF(Row!A:A,A765,Row!C:C)/1000</f>
        <v>0</v>
      </c>
      <c r="F765" s="26" t="s">
        <v>1458</v>
      </c>
      <c r="G765" s="26">
        <f>COUNTIF($A765:$A$2000,A765)</f>
        <v>1</v>
      </c>
      <c r="H765" s="26">
        <f>COUNTIF(Row!A:A,A765)</f>
        <v>0</v>
      </c>
    </row>
    <row r="766" spans="1:8" x14ac:dyDescent="0.25">
      <c r="A766" s="25" t="s">
        <v>715</v>
      </c>
      <c r="B766" s="27" t="s">
        <v>716</v>
      </c>
      <c r="C766" s="26" t="s">
        <v>1376</v>
      </c>
      <c r="D766" s="33" t="s">
        <v>1385</v>
      </c>
      <c r="E766" s="211">
        <f>SUMIF(Row!A:A,A766,Row!C:C)/1000</f>
        <v>0</v>
      </c>
      <c r="F766" s="26" t="s">
        <v>1458</v>
      </c>
      <c r="G766" s="26">
        <f>COUNTIF($A766:$A$2000,A766)</f>
        <v>1</v>
      </c>
      <c r="H766" s="26">
        <f>COUNTIF(Row!A:A,A766)</f>
        <v>0</v>
      </c>
    </row>
    <row r="767" spans="1:8" x14ac:dyDescent="0.25">
      <c r="A767" s="25" t="s">
        <v>717</v>
      </c>
      <c r="B767" s="27" t="s">
        <v>718</v>
      </c>
      <c r="C767" s="26" t="s">
        <v>813</v>
      </c>
      <c r="D767" s="33" t="s">
        <v>1419</v>
      </c>
      <c r="E767" s="211">
        <f>SUMIF(Row!A:A,A767,Row!C:C)/1000</f>
        <v>0</v>
      </c>
      <c r="F767" s="26" t="s">
        <v>1458</v>
      </c>
      <c r="G767" s="26">
        <f>COUNTIF($A767:$A$2000,A767)</f>
        <v>1</v>
      </c>
      <c r="H767" s="26">
        <f>COUNTIF(Row!A:A,A767)</f>
        <v>0</v>
      </c>
    </row>
    <row r="768" spans="1:8" x14ac:dyDescent="0.25">
      <c r="A768" s="25" t="s">
        <v>719</v>
      </c>
      <c r="B768" s="27" t="s">
        <v>720</v>
      </c>
      <c r="C768" s="26" t="s">
        <v>813</v>
      </c>
      <c r="D768" s="33" t="s">
        <v>1419</v>
      </c>
      <c r="E768" s="211">
        <f>SUMIF(Row!A:A,A768,Row!C:C)/1000</f>
        <v>0</v>
      </c>
      <c r="F768" s="26" t="s">
        <v>1458</v>
      </c>
      <c r="G768" s="26">
        <f>COUNTIF($A768:$A$2000,A768)</f>
        <v>1</v>
      </c>
      <c r="H768" s="26">
        <f>COUNTIF(Row!A:A,A768)</f>
        <v>0</v>
      </c>
    </row>
    <row r="769" spans="1:8" x14ac:dyDescent="0.25">
      <c r="A769" s="25" t="s">
        <v>741</v>
      </c>
      <c r="B769" s="27" t="s">
        <v>742</v>
      </c>
      <c r="C769" s="26" t="s">
        <v>813</v>
      </c>
      <c r="D769" s="33" t="s">
        <v>1419</v>
      </c>
      <c r="E769" s="211">
        <f>SUMIF(Row!A:A,A769,Row!C:C)/1000</f>
        <v>0</v>
      </c>
      <c r="F769" s="26" t="s">
        <v>1458</v>
      </c>
      <c r="G769" s="26">
        <f>COUNTIF($A769:$A$2000,A769)</f>
        <v>1</v>
      </c>
      <c r="H769" s="26">
        <f>COUNTIF(Row!A:A,A769)</f>
        <v>0</v>
      </c>
    </row>
    <row r="770" spans="1:8" x14ac:dyDescent="0.25">
      <c r="A770" s="25" t="s">
        <v>743</v>
      </c>
      <c r="B770" s="27" t="s">
        <v>744</v>
      </c>
      <c r="C770" s="26" t="s">
        <v>813</v>
      </c>
      <c r="D770" s="33" t="s">
        <v>1419</v>
      </c>
      <c r="E770" s="211">
        <f>SUMIF(Row!A:A,A770,Row!C:C)/1000</f>
        <v>0</v>
      </c>
      <c r="F770" s="26" t="s">
        <v>1458</v>
      </c>
      <c r="G770" s="26">
        <f>COUNTIF($A770:$A$2000,A770)</f>
        <v>1</v>
      </c>
      <c r="H770" s="26">
        <f>COUNTIF(Row!A:A,A770)</f>
        <v>0</v>
      </c>
    </row>
    <row r="771" spans="1:8" x14ac:dyDescent="0.25">
      <c r="A771" s="25" t="s">
        <v>745</v>
      </c>
      <c r="B771" s="27" t="s">
        <v>746</v>
      </c>
      <c r="C771" s="26" t="s">
        <v>273</v>
      </c>
      <c r="D771" s="33" t="s">
        <v>1447</v>
      </c>
      <c r="E771" s="211">
        <f>SUMIF(Row!A:A,A771,Row!C:C)/1000</f>
        <v>0</v>
      </c>
      <c r="F771" s="26" t="s">
        <v>1458</v>
      </c>
      <c r="G771" s="26">
        <f>COUNTIF($A771:$A$2000,A771)</f>
        <v>1</v>
      </c>
      <c r="H771" s="26">
        <f>COUNTIF(Row!A:A,A771)</f>
        <v>0</v>
      </c>
    </row>
    <row r="772" spans="1:8" x14ac:dyDescent="0.25">
      <c r="A772" s="25" t="s">
        <v>747</v>
      </c>
      <c r="B772" s="27" t="s">
        <v>748</v>
      </c>
      <c r="C772" s="26" t="s">
        <v>813</v>
      </c>
      <c r="D772" s="33" t="s">
        <v>1419</v>
      </c>
      <c r="E772" s="211">
        <f>SUMIF(Row!A:A,A772,Row!C:C)/1000</f>
        <v>0</v>
      </c>
      <c r="F772" s="26" t="s">
        <v>1458</v>
      </c>
      <c r="G772" s="26">
        <f>COUNTIF($A772:$A$2000,A772)</f>
        <v>1</v>
      </c>
      <c r="H772" s="26">
        <f>COUNTIF(Row!A:A,A772)</f>
        <v>0</v>
      </c>
    </row>
    <row r="773" spans="1:8" x14ac:dyDescent="0.25">
      <c r="A773" s="25" t="s">
        <v>749</v>
      </c>
      <c r="B773" s="27" t="s">
        <v>750</v>
      </c>
      <c r="C773" s="26" t="s">
        <v>775</v>
      </c>
      <c r="D773" s="33" t="s">
        <v>1524</v>
      </c>
      <c r="E773" s="211">
        <f>SUMIF(Row!A:A,A773,Row!C:C)/1000</f>
        <v>0</v>
      </c>
      <c r="F773" s="26" t="s">
        <v>1458</v>
      </c>
      <c r="G773" s="26">
        <f>COUNTIF($A773:$A$2000,A773)</f>
        <v>1</v>
      </c>
      <c r="H773" s="26">
        <f>COUNTIF(Row!A:A,A773)</f>
        <v>0</v>
      </c>
    </row>
    <row r="774" spans="1:8" x14ac:dyDescent="0.25">
      <c r="A774" s="25" t="s">
        <v>751</v>
      </c>
      <c r="B774" s="27" t="s">
        <v>752</v>
      </c>
      <c r="C774" s="26" t="s">
        <v>775</v>
      </c>
      <c r="D774" s="33" t="s">
        <v>1524</v>
      </c>
      <c r="E774" s="211">
        <f>SUMIF(Row!A:A,A774,Row!C:C)/1000</f>
        <v>0</v>
      </c>
      <c r="F774" s="26" t="s">
        <v>1458</v>
      </c>
      <c r="G774" s="26">
        <f>COUNTIF($A774:$A$2000,A774)</f>
        <v>1</v>
      </c>
      <c r="H774" s="26">
        <f>COUNTIF(Row!A:A,A774)</f>
        <v>0</v>
      </c>
    </row>
    <row r="775" spans="1:8" x14ac:dyDescent="0.25">
      <c r="A775" s="25" t="s">
        <v>753</v>
      </c>
      <c r="B775" s="27" t="s">
        <v>754</v>
      </c>
      <c r="C775" s="26" t="s">
        <v>775</v>
      </c>
      <c r="D775" s="33" t="s">
        <v>1524</v>
      </c>
      <c r="E775" s="211">
        <f>SUMIF(Row!A:A,A775,Row!C:C)/1000</f>
        <v>0</v>
      </c>
      <c r="F775" s="26" t="s">
        <v>1458</v>
      </c>
      <c r="G775" s="26">
        <f>COUNTIF($A775:$A$2000,A775)</f>
        <v>1</v>
      </c>
      <c r="H775" s="26">
        <f>COUNTIF(Row!A:A,A775)</f>
        <v>0</v>
      </c>
    </row>
    <row r="776" spans="1:8" x14ac:dyDescent="0.25">
      <c r="A776" s="25" t="s">
        <v>755</v>
      </c>
      <c r="B776" s="27" t="s">
        <v>756</v>
      </c>
      <c r="C776" s="26" t="s">
        <v>813</v>
      </c>
      <c r="D776" s="33" t="s">
        <v>1419</v>
      </c>
      <c r="E776" s="211">
        <f>SUMIF(Row!A:A,A776,Row!C:C)/1000</f>
        <v>0</v>
      </c>
      <c r="F776" s="26" t="s">
        <v>1458</v>
      </c>
      <c r="G776" s="26">
        <f>COUNTIF($A776:$A$2000,A776)</f>
        <v>1</v>
      </c>
      <c r="H776" s="26">
        <f>COUNTIF(Row!A:A,A776)</f>
        <v>0</v>
      </c>
    </row>
    <row r="777" spans="1:8" x14ac:dyDescent="0.25">
      <c r="A777" s="25" t="s">
        <v>757</v>
      </c>
      <c r="B777" s="27" t="s">
        <v>758</v>
      </c>
      <c r="C777" s="26" t="s">
        <v>775</v>
      </c>
      <c r="D777" s="33" t="s">
        <v>1524</v>
      </c>
      <c r="E777" s="211">
        <f>SUMIF(Row!A:A,A777,Row!C:C)/1000</f>
        <v>0</v>
      </c>
      <c r="F777" s="26" t="s">
        <v>1458</v>
      </c>
      <c r="G777" s="26">
        <f>COUNTIF($A777:$A$2000,A777)</f>
        <v>1</v>
      </c>
      <c r="H777" s="26">
        <f>COUNTIF(Row!A:A,A777)</f>
        <v>0</v>
      </c>
    </row>
    <row r="778" spans="1:8" x14ac:dyDescent="0.25">
      <c r="A778" s="25" t="s">
        <v>759</v>
      </c>
      <c r="B778" s="27" t="s">
        <v>760</v>
      </c>
      <c r="C778" s="26" t="s">
        <v>813</v>
      </c>
      <c r="D778" s="33" t="s">
        <v>1419</v>
      </c>
      <c r="E778" s="211">
        <f>SUMIF(Row!A:A,A778,Row!C:C)/1000</f>
        <v>0</v>
      </c>
      <c r="F778" s="26" t="s">
        <v>1458</v>
      </c>
      <c r="G778" s="26">
        <f>COUNTIF($A778:$A$2000,A778)</f>
        <v>1</v>
      </c>
      <c r="H778" s="26">
        <f>COUNTIF(Row!A:A,A778)</f>
        <v>0</v>
      </c>
    </row>
    <row r="779" spans="1:8" x14ac:dyDescent="0.25">
      <c r="A779" s="25" t="s">
        <v>761</v>
      </c>
      <c r="B779" s="27" t="s">
        <v>762</v>
      </c>
      <c r="C779" s="26" t="s">
        <v>775</v>
      </c>
      <c r="D779" s="33" t="s">
        <v>1524</v>
      </c>
      <c r="E779" s="211">
        <f>SUMIF(Row!A:A,A779,Row!C:C)/1000</f>
        <v>0</v>
      </c>
      <c r="F779" s="26" t="s">
        <v>1458</v>
      </c>
      <c r="G779" s="26">
        <f>COUNTIF($A779:$A$2000,A779)</f>
        <v>1</v>
      </c>
      <c r="H779" s="26">
        <f>COUNTIF(Row!A:A,A779)</f>
        <v>0</v>
      </c>
    </row>
    <row r="780" spans="1:8" x14ac:dyDescent="0.25">
      <c r="A780" s="25" t="s">
        <v>763</v>
      </c>
      <c r="B780" s="27" t="s">
        <v>764</v>
      </c>
      <c r="C780" s="26" t="s">
        <v>775</v>
      </c>
      <c r="D780" s="33" t="s">
        <v>1524</v>
      </c>
      <c r="E780" s="211">
        <f>SUMIF(Row!A:A,A780,Row!C:C)/1000</f>
        <v>0</v>
      </c>
      <c r="F780" s="26" t="s">
        <v>1458</v>
      </c>
      <c r="G780" s="26">
        <f>COUNTIF($A780:$A$2000,A780)</f>
        <v>1</v>
      </c>
      <c r="H780" s="26">
        <f>COUNTIF(Row!A:A,A780)</f>
        <v>0</v>
      </c>
    </row>
    <row r="781" spans="1:8" x14ac:dyDescent="0.25">
      <c r="A781" s="25" t="s">
        <v>765</v>
      </c>
      <c r="B781" s="27" t="s">
        <v>848</v>
      </c>
      <c r="C781" s="26" t="s">
        <v>1528</v>
      </c>
      <c r="D781" s="33" t="s">
        <v>1526</v>
      </c>
      <c r="E781" s="211">
        <f>SUMIF(Row!A:A,A781,Row!C:C)/1000</f>
        <v>0</v>
      </c>
      <c r="F781" s="26" t="s">
        <v>1458</v>
      </c>
      <c r="G781" s="26">
        <f>COUNTIF($A781:$A$2000,A781)</f>
        <v>1</v>
      </c>
      <c r="H781" s="26">
        <f>COUNTIF(Row!A:A,A781)</f>
        <v>0</v>
      </c>
    </row>
    <row r="782" spans="1:8" x14ac:dyDescent="0.25">
      <c r="A782" s="25" t="s">
        <v>766</v>
      </c>
      <c r="B782" s="27" t="s">
        <v>767</v>
      </c>
      <c r="C782" s="26" t="s">
        <v>774</v>
      </c>
      <c r="D782" s="33" t="s">
        <v>1525</v>
      </c>
      <c r="E782" s="211">
        <f>SUMIF(Row!A:A,A782,Row!C:C)/1000</f>
        <v>0</v>
      </c>
      <c r="F782" s="26" t="s">
        <v>1458</v>
      </c>
      <c r="G782" s="26">
        <f>COUNTIF($A782:$A$2000,A782)</f>
        <v>1</v>
      </c>
      <c r="H782" s="26">
        <f>COUNTIF(Row!A:A,A782)</f>
        <v>0</v>
      </c>
    </row>
    <row r="783" spans="1:8" x14ac:dyDescent="0.25">
      <c r="A783" s="25" t="s">
        <v>768</v>
      </c>
      <c r="B783" s="27" t="s">
        <v>769</v>
      </c>
      <c r="C783" s="26" t="s">
        <v>774</v>
      </c>
      <c r="D783" s="33" t="s">
        <v>1525</v>
      </c>
      <c r="E783" s="211">
        <f>SUMIF(Row!A:A,A783,Row!C:C)/1000</f>
        <v>0</v>
      </c>
      <c r="F783" s="26" t="s">
        <v>1458</v>
      </c>
      <c r="G783" s="26">
        <f>COUNTIF($A783:$A$2000,A783)</f>
        <v>1</v>
      </c>
      <c r="H783" s="26">
        <f>COUNTIF(Row!A:A,A783)</f>
        <v>0</v>
      </c>
    </row>
    <row r="784" spans="1:8" x14ac:dyDescent="0.25">
      <c r="A784" s="25" t="s">
        <v>1298</v>
      </c>
      <c r="B784" s="1" t="s">
        <v>1299</v>
      </c>
      <c r="C784" s="26" t="s">
        <v>775</v>
      </c>
      <c r="D784" s="13" t="s">
        <v>1524</v>
      </c>
      <c r="E784" s="211">
        <f>SUMIF(Row!A:A,A784,Row!C:C)/1000</f>
        <v>0</v>
      </c>
      <c r="F784" s="26" t="s">
        <v>1458</v>
      </c>
      <c r="G784" s="26">
        <f>COUNTIF($A784:$A$2000,A784)</f>
        <v>1</v>
      </c>
      <c r="H784" s="26">
        <f>COUNTIF(Row!A:A,A784)</f>
        <v>0</v>
      </c>
    </row>
    <row r="785" spans="1:8" x14ac:dyDescent="0.25">
      <c r="A785" t="s">
        <v>1271</v>
      </c>
      <c r="B785" t="s">
        <v>1272</v>
      </c>
      <c r="C785" s="26" t="s">
        <v>273</v>
      </c>
      <c r="D785" s="33" t="s">
        <v>1447</v>
      </c>
      <c r="E785" s="211">
        <f>SUMIF(Row!A:A,A785,Row!C:C)/1000</f>
        <v>0</v>
      </c>
      <c r="F785" s="26" t="s">
        <v>1458</v>
      </c>
      <c r="G785" s="26">
        <f>COUNTIF($A785:$A$2000,A785)</f>
        <v>1</v>
      </c>
      <c r="H785" s="26">
        <f>COUNTIF(Row!A:A,A785)</f>
        <v>0</v>
      </c>
    </row>
    <row r="786" spans="1:8" x14ac:dyDescent="0.25">
      <c r="A786" s="25" t="s">
        <v>569</v>
      </c>
      <c r="B786" s="26" t="s">
        <v>570</v>
      </c>
      <c r="C786" s="26" t="s">
        <v>279</v>
      </c>
      <c r="D786" s="26" t="s">
        <v>1421</v>
      </c>
      <c r="E786" s="211">
        <f>SUMIF(Row!A:A,A786,Row!C:C)/1000</f>
        <v>0</v>
      </c>
      <c r="F786" s="26" t="s">
        <v>1458</v>
      </c>
      <c r="G786" s="26">
        <f>COUNTIF($A786:$A$2000,A786)</f>
        <v>1</v>
      </c>
      <c r="H786" s="26">
        <f>COUNTIF(Row!A:A,A786)</f>
        <v>0</v>
      </c>
    </row>
    <row r="787" spans="1:8" x14ac:dyDescent="0.25">
      <c r="A787" s="25" t="s">
        <v>571</v>
      </c>
      <c r="B787" s="26" t="s">
        <v>572</v>
      </c>
      <c r="C787" s="26" t="s">
        <v>279</v>
      </c>
      <c r="D787" s="26" t="s">
        <v>1421</v>
      </c>
      <c r="E787" s="211">
        <f>SUMIF(Row!A:A,A787,Row!C:C)/1000</f>
        <v>0</v>
      </c>
      <c r="F787" s="26" t="s">
        <v>1458</v>
      </c>
      <c r="G787" s="26">
        <f>COUNTIF($A787:$A$2000,A787)</f>
        <v>1</v>
      </c>
      <c r="H787" s="26">
        <f>COUNTIF(Row!A:A,A787)</f>
        <v>0</v>
      </c>
    </row>
    <row r="788" spans="1:8" x14ac:dyDescent="0.25">
      <c r="A788" t="s">
        <v>897</v>
      </c>
      <c r="B788" t="s">
        <v>898</v>
      </c>
      <c r="C788" s="26" t="s">
        <v>278</v>
      </c>
      <c r="D788" s="26" t="s">
        <v>1417</v>
      </c>
      <c r="E788" s="211">
        <f>SUMIF(Row!A:A,A788,Row!C:C)/1000</f>
        <v>-4.2631300000000003</v>
      </c>
      <c r="F788" s="26" t="s">
        <v>1458</v>
      </c>
      <c r="G788" s="26">
        <f>COUNTIF($A788:$A$2000,A788)</f>
        <v>1</v>
      </c>
      <c r="H788" s="26">
        <f>COUNTIF(Row!A:A,A788)</f>
        <v>1</v>
      </c>
    </row>
    <row r="789" spans="1:8" x14ac:dyDescent="0.25">
      <c r="A789" t="s">
        <v>103</v>
      </c>
      <c r="B789" t="s">
        <v>104</v>
      </c>
      <c r="C789" s="26" t="s">
        <v>277</v>
      </c>
      <c r="D789" s="33" t="s">
        <v>1423</v>
      </c>
      <c r="E789" s="211">
        <f>SUMIF(Row!A:A,A789,Row!C:C)/1000</f>
        <v>0</v>
      </c>
      <c r="F789" s="26" t="s">
        <v>1458</v>
      </c>
      <c r="G789" s="26">
        <f>COUNTIF($A789:$A$2000,A789)</f>
        <v>1</v>
      </c>
      <c r="H789" s="26">
        <f>COUNTIF(Row!A:A,A789)</f>
        <v>0</v>
      </c>
    </row>
    <row r="790" spans="1:8" x14ac:dyDescent="0.25">
      <c r="A790" s="25" t="s">
        <v>573</v>
      </c>
      <c r="B790" s="26" t="s">
        <v>574</v>
      </c>
      <c r="C790" s="26" t="s">
        <v>277</v>
      </c>
      <c r="D790" s="26" t="s">
        <v>1423</v>
      </c>
      <c r="E790" s="211">
        <f>SUMIF(Row!A:A,A790,Row!C:C)/1000</f>
        <v>0</v>
      </c>
      <c r="F790" s="26" t="s">
        <v>1458</v>
      </c>
      <c r="G790" s="26">
        <f>COUNTIF($A790:$A$2000,A790)</f>
        <v>1</v>
      </c>
      <c r="H790" s="26">
        <f>COUNTIF(Row!A:A,A790)</f>
        <v>0</v>
      </c>
    </row>
    <row r="791" spans="1:8" x14ac:dyDescent="0.25">
      <c r="A791" s="25" t="s">
        <v>575</v>
      </c>
      <c r="B791" s="26" t="s">
        <v>580</v>
      </c>
      <c r="C791" s="26" t="s">
        <v>277</v>
      </c>
      <c r="D791" s="26" t="s">
        <v>1423</v>
      </c>
      <c r="E791" s="211">
        <f>SUMIF(Row!A:A,A791,Row!C:C)/1000</f>
        <v>0</v>
      </c>
      <c r="F791" s="26" t="s">
        <v>1458</v>
      </c>
      <c r="G791" s="26">
        <f>COUNTIF($A791:$A$2000,A791)</f>
        <v>1</v>
      </c>
      <c r="H791" s="26">
        <f>COUNTIF(Row!A:A,A791)</f>
        <v>0</v>
      </c>
    </row>
    <row r="792" spans="1:8" x14ac:dyDescent="0.25">
      <c r="A792" s="25" t="s">
        <v>581</v>
      </c>
      <c r="B792" s="26" t="s">
        <v>582</v>
      </c>
      <c r="C792" s="26" t="s">
        <v>1374</v>
      </c>
      <c r="D792" s="26" t="s">
        <v>1387</v>
      </c>
      <c r="E792" s="211">
        <f>SUMIF(Row!A:A,A792,Row!C:C)/1000</f>
        <v>0</v>
      </c>
      <c r="F792" s="26" t="s">
        <v>1458</v>
      </c>
      <c r="G792" s="26">
        <f>COUNTIF($A792:$A$2000,A792)</f>
        <v>1</v>
      </c>
      <c r="H792" s="26">
        <f>COUNTIF(Row!A:A,A792)</f>
        <v>0</v>
      </c>
    </row>
    <row r="793" spans="1:8" x14ac:dyDescent="0.25">
      <c r="A793" s="25" t="s">
        <v>922</v>
      </c>
      <c r="B793" t="s">
        <v>924</v>
      </c>
      <c r="C793" s="26" t="s">
        <v>275</v>
      </c>
      <c r="D793" s="14" t="s">
        <v>1372</v>
      </c>
      <c r="E793" s="211">
        <f>SUMIF(Row!A:A,A793,Row!C:C)/1000</f>
        <v>0</v>
      </c>
      <c r="F793" s="26" t="s">
        <v>1458</v>
      </c>
      <c r="G793" s="26">
        <f>COUNTIF($A793:$A$2000,A793)</f>
        <v>1</v>
      </c>
      <c r="H793" s="26">
        <f>COUNTIF(Row!A:A,A793)</f>
        <v>0</v>
      </c>
    </row>
    <row r="794" spans="1:8" x14ac:dyDescent="0.25">
      <c r="A794" t="s">
        <v>107</v>
      </c>
      <c r="B794" t="s">
        <v>108</v>
      </c>
      <c r="C794" s="26" t="s">
        <v>274</v>
      </c>
      <c r="D794" s="26" t="s">
        <v>1384</v>
      </c>
      <c r="E794" s="211">
        <f>SUMIF(Row!A:A,A794,Row!C:C)/1000</f>
        <v>0</v>
      </c>
      <c r="F794" s="26" t="s">
        <v>1458</v>
      </c>
      <c r="G794" s="26">
        <f>COUNTIF($A794:$A$2000,A794)</f>
        <v>1</v>
      </c>
      <c r="H794" s="26">
        <f>COUNTIF(Row!A:A,A794)</f>
        <v>0</v>
      </c>
    </row>
    <row r="795" spans="1:8" x14ac:dyDescent="0.25">
      <c r="A795" s="25" t="s">
        <v>901</v>
      </c>
      <c r="B795" t="s">
        <v>925</v>
      </c>
      <c r="C795" s="26" t="s">
        <v>274</v>
      </c>
      <c r="D795" s="35" t="s">
        <v>1384</v>
      </c>
      <c r="E795" s="211">
        <f>SUMIF(Row!A:A,A795,Row!C:C)/1000</f>
        <v>0</v>
      </c>
      <c r="F795" s="26" t="s">
        <v>1458</v>
      </c>
      <c r="G795" s="26">
        <f>COUNTIF($A795:$A$2000,A795)</f>
        <v>1</v>
      </c>
      <c r="H795" s="26">
        <f>COUNTIF(Row!A:A,A795)</f>
        <v>0</v>
      </c>
    </row>
    <row r="796" spans="1:8" x14ac:dyDescent="0.25">
      <c r="A796" s="25" t="s">
        <v>583</v>
      </c>
      <c r="B796" s="26" t="s">
        <v>584</v>
      </c>
      <c r="C796" s="26" t="s">
        <v>274</v>
      </c>
      <c r="D796" s="26" t="s">
        <v>1384</v>
      </c>
      <c r="E796" s="211">
        <f>SUMIF(Row!A:A,A796,Row!C:C)/1000</f>
        <v>0</v>
      </c>
      <c r="F796" s="26" t="s">
        <v>1458</v>
      </c>
      <c r="G796" s="26">
        <f>COUNTIF($A796:$A$2000,A796)</f>
        <v>1</v>
      </c>
      <c r="H796" s="26">
        <f>COUNTIF(Row!A:A,A796)</f>
        <v>0</v>
      </c>
    </row>
    <row r="797" spans="1:8" x14ac:dyDescent="0.25">
      <c r="A797" s="25" t="s">
        <v>585</v>
      </c>
      <c r="B797" s="26" t="s">
        <v>586</v>
      </c>
      <c r="C797" s="26" t="s">
        <v>274</v>
      </c>
      <c r="D797" s="26" t="s">
        <v>1384</v>
      </c>
      <c r="E797" s="211">
        <f>SUMIF(Row!A:A,A797,Row!C:C)/1000</f>
        <v>0</v>
      </c>
      <c r="F797" s="26" t="s">
        <v>1458</v>
      </c>
      <c r="G797" s="26">
        <f>COUNTIF($A797:$A$2000,A797)</f>
        <v>1</v>
      </c>
      <c r="H797" s="26">
        <f>COUNTIF(Row!A:A,A797)</f>
        <v>0</v>
      </c>
    </row>
    <row r="798" spans="1:8" x14ac:dyDescent="0.25">
      <c r="A798" s="25" t="s">
        <v>587</v>
      </c>
      <c r="B798" s="26" t="s">
        <v>588</v>
      </c>
      <c r="C798" s="26" t="s">
        <v>199</v>
      </c>
      <c r="D798" s="26" t="s">
        <v>200</v>
      </c>
      <c r="E798" s="211">
        <f>SUMIF(Row!A:A,A798,Row!C:C)/1000</f>
        <v>0</v>
      </c>
      <c r="F798" s="26" t="s">
        <v>1458</v>
      </c>
      <c r="G798" s="26">
        <f>COUNTIF($A798:$A$2000,A798)</f>
        <v>1</v>
      </c>
      <c r="H798" s="26">
        <f>COUNTIF(Row!A:A,A798)</f>
        <v>0</v>
      </c>
    </row>
    <row r="799" spans="1:8" x14ac:dyDescent="0.25">
      <c r="A799" s="25" t="s">
        <v>589</v>
      </c>
      <c r="B799" s="26" t="s">
        <v>590</v>
      </c>
      <c r="C799" s="26" t="s">
        <v>199</v>
      </c>
      <c r="D799" s="26" t="s">
        <v>200</v>
      </c>
      <c r="E799" s="211">
        <f>SUMIF(Row!A:A,A799,Row!C:C)/1000</f>
        <v>0</v>
      </c>
      <c r="F799" s="26" t="s">
        <v>1458</v>
      </c>
      <c r="G799" s="26">
        <f>COUNTIF($A799:$A$2000,A799)</f>
        <v>1</v>
      </c>
      <c r="H799" s="26">
        <f>COUNTIF(Row!A:A,A799)</f>
        <v>0</v>
      </c>
    </row>
    <row r="800" spans="1:8" x14ac:dyDescent="0.25">
      <c r="A800" s="25" t="s">
        <v>591</v>
      </c>
      <c r="B800" s="26" t="s">
        <v>592</v>
      </c>
      <c r="C800" s="26" t="s">
        <v>206</v>
      </c>
      <c r="D800" s="26" t="s">
        <v>198</v>
      </c>
      <c r="E800" s="211">
        <f>SUMIF(Row!A:A,A800,Row!C:C)/1000</f>
        <v>0</v>
      </c>
      <c r="F800" s="26" t="s">
        <v>1458</v>
      </c>
      <c r="G800" s="26">
        <f>COUNTIF($A800:$A$2000,A800)</f>
        <v>1</v>
      </c>
      <c r="H800" s="26">
        <f>COUNTIF(Row!A:A,A800)</f>
        <v>0</v>
      </c>
    </row>
    <row r="801" spans="1:8" x14ac:dyDescent="0.25">
      <c r="A801" s="25" t="s">
        <v>593</v>
      </c>
      <c r="B801" s="26" t="s">
        <v>594</v>
      </c>
      <c r="C801" s="26" t="s">
        <v>206</v>
      </c>
      <c r="D801" s="26" t="s">
        <v>198</v>
      </c>
      <c r="E801" s="211">
        <f>SUMIF(Row!A:A,A801,Row!C:C)/1000</f>
        <v>0</v>
      </c>
      <c r="F801" s="26" t="s">
        <v>1458</v>
      </c>
      <c r="G801" s="26">
        <f>COUNTIF($A801:$A$2000,A801)</f>
        <v>1</v>
      </c>
      <c r="H801" s="26">
        <f>COUNTIF(Row!A:A,A801)</f>
        <v>0</v>
      </c>
    </row>
    <row r="802" spans="1:8" x14ac:dyDescent="0.25">
      <c r="A802" s="25" t="s">
        <v>595</v>
      </c>
      <c r="B802" s="26" t="s">
        <v>596</v>
      </c>
      <c r="C802" s="26" t="s">
        <v>206</v>
      </c>
      <c r="D802" s="26" t="s">
        <v>198</v>
      </c>
      <c r="E802" s="211">
        <f>SUMIF(Row!A:A,A802,Row!C:C)/1000</f>
        <v>0</v>
      </c>
      <c r="F802" s="26" t="s">
        <v>1458</v>
      </c>
      <c r="G802" s="26">
        <f>COUNTIF($A802:$A$2000,A802)</f>
        <v>1</v>
      </c>
      <c r="H802" s="26">
        <f>COUNTIF(Row!A:A,A802)</f>
        <v>0</v>
      </c>
    </row>
    <row r="803" spans="1:8" x14ac:dyDescent="0.25">
      <c r="A803" s="25" t="s">
        <v>597</v>
      </c>
      <c r="B803" s="26" t="s">
        <v>598</v>
      </c>
      <c r="C803" s="26" t="s">
        <v>206</v>
      </c>
      <c r="D803" s="26" t="s">
        <v>198</v>
      </c>
      <c r="E803" s="211">
        <f>SUMIF(Row!A:A,A803,Row!C:C)/1000</f>
        <v>0</v>
      </c>
      <c r="F803" s="26" t="s">
        <v>1458</v>
      </c>
      <c r="G803" s="26">
        <f>COUNTIF($A803:$A$2000,A803)</f>
        <v>1</v>
      </c>
      <c r="H803" s="26">
        <f>COUNTIF(Row!A:A,A803)</f>
        <v>0</v>
      </c>
    </row>
    <row r="804" spans="1:8" x14ac:dyDescent="0.25">
      <c r="A804" s="25" t="s">
        <v>599</v>
      </c>
      <c r="B804" s="26" t="s">
        <v>600</v>
      </c>
      <c r="C804" s="26" t="s">
        <v>206</v>
      </c>
      <c r="D804" s="26" t="s">
        <v>198</v>
      </c>
      <c r="E804" s="211">
        <f>SUMIF(Row!A:A,A804,Row!C:C)/1000</f>
        <v>0</v>
      </c>
      <c r="F804" s="26" t="s">
        <v>1458</v>
      </c>
      <c r="G804" s="26">
        <f>COUNTIF($A804:$A$2000,A804)</f>
        <v>1</v>
      </c>
      <c r="H804" s="26">
        <f>COUNTIF(Row!A:A,A804)</f>
        <v>0</v>
      </c>
    </row>
    <row r="805" spans="1:8" x14ac:dyDescent="0.25">
      <c r="A805" s="25" t="s">
        <v>601</v>
      </c>
      <c r="B805" s="26" t="s">
        <v>602</v>
      </c>
      <c r="C805" s="26" t="s">
        <v>206</v>
      </c>
      <c r="D805" s="26" t="s">
        <v>198</v>
      </c>
      <c r="E805" s="211">
        <f>SUMIF(Row!A:A,A805,Row!C:C)/1000</f>
        <v>0</v>
      </c>
      <c r="F805" s="26" t="s">
        <v>1458</v>
      </c>
      <c r="G805" s="26">
        <f>COUNTIF($A805:$A$2000,A805)</f>
        <v>1</v>
      </c>
      <c r="H805" s="26">
        <f>COUNTIF(Row!A:A,A805)</f>
        <v>0</v>
      </c>
    </row>
    <row r="806" spans="1:8" x14ac:dyDescent="0.25">
      <c r="A806" s="25" t="s">
        <v>603</v>
      </c>
      <c r="B806" s="26" t="s">
        <v>604</v>
      </c>
      <c r="C806" s="26" t="s">
        <v>206</v>
      </c>
      <c r="D806" s="26" t="s">
        <v>198</v>
      </c>
      <c r="E806" s="211">
        <f>SUMIF(Row!A:A,A806,Row!C:C)/1000</f>
        <v>0</v>
      </c>
      <c r="F806" s="26" t="s">
        <v>1458</v>
      </c>
      <c r="G806" s="26">
        <f>COUNTIF($A806:$A$2000,A806)</f>
        <v>1</v>
      </c>
      <c r="H806" s="26">
        <f>COUNTIF(Row!A:A,A806)</f>
        <v>0</v>
      </c>
    </row>
    <row r="807" spans="1:8" x14ac:dyDescent="0.25">
      <c r="A807" s="25" t="s">
        <v>605</v>
      </c>
      <c r="B807" s="26" t="s">
        <v>606</v>
      </c>
      <c r="C807" s="26" t="s">
        <v>1493</v>
      </c>
      <c r="D807" s="26" t="s">
        <v>1548</v>
      </c>
      <c r="E807" s="211">
        <f>SUMIF(Row!A:A,A807,Row!C:C)/1000</f>
        <v>0</v>
      </c>
      <c r="F807" s="26" t="s">
        <v>197</v>
      </c>
      <c r="G807" s="26">
        <f>COUNTIF($A807:$A$2000,A807)</f>
        <v>1</v>
      </c>
      <c r="H807" s="26">
        <f>COUNTIF(Row!A:A,A807)</f>
        <v>0</v>
      </c>
    </row>
    <row r="808" spans="1:8" x14ac:dyDescent="0.25">
      <c r="A808" s="25" t="s">
        <v>607</v>
      </c>
      <c r="B808" s="26" t="s">
        <v>608</v>
      </c>
      <c r="C808" s="26" t="s">
        <v>206</v>
      </c>
      <c r="D808" s="26" t="s">
        <v>198</v>
      </c>
      <c r="E808" s="211">
        <f>SUMIF(Row!A:A,A808,Row!C:C)/1000</f>
        <v>0</v>
      </c>
      <c r="F808" s="26" t="s">
        <v>1458</v>
      </c>
      <c r="G808" s="26">
        <f>COUNTIF($A808:$A$2000,A808)</f>
        <v>1</v>
      </c>
      <c r="H808" s="26">
        <f>COUNTIF(Row!A:A,A808)</f>
        <v>0</v>
      </c>
    </row>
    <row r="809" spans="1:8" x14ac:dyDescent="0.25">
      <c r="A809" t="s">
        <v>1281</v>
      </c>
      <c r="B809" t="s">
        <v>1282</v>
      </c>
      <c r="C809" s="26" t="s">
        <v>206</v>
      </c>
      <c r="D809" s="26" t="s">
        <v>198</v>
      </c>
      <c r="E809" s="211">
        <f>SUMIF(Row!A:A,A809,Row!C:C)/1000</f>
        <v>0</v>
      </c>
      <c r="F809" s="26" t="s">
        <v>1458</v>
      </c>
      <c r="G809" s="26">
        <f>COUNTIF($A809:$A$2000,A809)</f>
        <v>1</v>
      </c>
      <c r="H809" s="26">
        <f>COUNTIF(Row!A:A,A809)</f>
        <v>0</v>
      </c>
    </row>
    <row r="810" spans="1:8" x14ac:dyDescent="0.25">
      <c r="A810" s="25" t="s">
        <v>609</v>
      </c>
      <c r="B810" s="26" t="s">
        <v>610</v>
      </c>
      <c r="C810" s="26" t="s">
        <v>206</v>
      </c>
      <c r="D810" s="26" t="s">
        <v>198</v>
      </c>
      <c r="E810" s="211">
        <f>SUMIF(Row!A:A,A810,Row!C:C)/1000</f>
        <v>0</v>
      </c>
      <c r="F810" s="26" t="s">
        <v>1458</v>
      </c>
      <c r="G810" s="26">
        <f>COUNTIF($A810:$A$2000,A810)</f>
        <v>1</v>
      </c>
      <c r="H810" s="26">
        <f>COUNTIF(Row!A:A,A810)</f>
        <v>0</v>
      </c>
    </row>
    <row r="811" spans="1:8" x14ac:dyDescent="0.25">
      <c r="A811" s="25" t="s">
        <v>611</v>
      </c>
      <c r="B811" s="26" t="s">
        <v>612</v>
      </c>
      <c r="C811" s="26" t="s">
        <v>274</v>
      </c>
      <c r="D811" s="26" t="s">
        <v>1384</v>
      </c>
      <c r="E811" s="211">
        <f>SUMIF(Row!A:A,A811,Row!C:C)/1000</f>
        <v>0</v>
      </c>
      <c r="F811" s="26" t="s">
        <v>1458</v>
      </c>
      <c r="G811" s="26">
        <f>COUNTIF($A811:$A$2000,A811)</f>
        <v>1</v>
      </c>
      <c r="H811" s="26">
        <f>COUNTIF(Row!A:A,A811)</f>
        <v>0</v>
      </c>
    </row>
    <row r="812" spans="1:8" x14ac:dyDescent="0.25">
      <c r="A812" t="s">
        <v>105</v>
      </c>
      <c r="B812" t="s">
        <v>106</v>
      </c>
      <c r="C812" s="26" t="s">
        <v>274</v>
      </c>
      <c r="D812" s="26" t="s">
        <v>1384</v>
      </c>
      <c r="E812" s="211">
        <f>SUMIF(Row!A:A,A812,Row!C:C)/1000</f>
        <v>0</v>
      </c>
      <c r="F812" s="26" t="s">
        <v>1458</v>
      </c>
      <c r="G812" s="26">
        <f>COUNTIF($A812:$A$2000,A812)</f>
        <v>1</v>
      </c>
      <c r="H812" s="26">
        <f>COUNTIF(Row!A:A,A812)</f>
        <v>0</v>
      </c>
    </row>
    <row r="813" spans="1:8" x14ac:dyDescent="0.25">
      <c r="A813" t="s">
        <v>109</v>
      </c>
      <c r="B813" t="s">
        <v>110</v>
      </c>
      <c r="C813" s="26" t="s">
        <v>274</v>
      </c>
      <c r="D813" s="26" t="s">
        <v>1384</v>
      </c>
      <c r="E813" s="211">
        <f>SUMIF(Row!A:A,A813,Row!C:C)/1000</f>
        <v>0</v>
      </c>
      <c r="F813" s="26" t="s">
        <v>1458</v>
      </c>
      <c r="G813" s="26">
        <f>COUNTIF($A813:$A$2000,A813)</f>
        <v>1</v>
      </c>
      <c r="H813" s="26">
        <f>COUNTIF(Row!A:A,A813)</f>
        <v>0</v>
      </c>
    </row>
    <row r="814" spans="1:8" x14ac:dyDescent="0.25">
      <c r="A814" s="25" t="s">
        <v>613</v>
      </c>
      <c r="B814" s="26" t="s">
        <v>614</v>
      </c>
      <c r="C814" s="26" t="s">
        <v>1374</v>
      </c>
      <c r="D814" s="26" t="s">
        <v>1387</v>
      </c>
      <c r="E814" s="211">
        <f>SUMIF(Row!A:A,A814,Row!C:C)/1000</f>
        <v>0</v>
      </c>
      <c r="F814" s="26" t="s">
        <v>1458</v>
      </c>
      <c r="G814" s="26">
        <f>COUNTIF($A814:$A$2000,A814)</f>
        <v>1</v>
      </c>
      <c r="H814" s="26">
        <f>COUNTIF(Row!A:A,A814)</f>
        <v>0</v>
      </c>
    </row>
  </sheetData>
  <phoneticPr fontId="19" type="noConversion"/>
  <conditionalFormatting sqref="H3:H1938">
    <cfRule type="cellIs" dxfId="0" priority="1" stopIfTrue="1" operator="greaterThan">
      <formula>1</formula>
    </cfRule>
  </conditionalFormatting>
  <printOptions gridLines="1"/>
  <pageMargins left="0.39370078740157483" right="0.39370078740157483" top="0" bottom="0" header="0" footer="0"/>
  <pageSetup paperSize="9" fitToHeight="6" orientation="portrait" r:id="rId1"/>
  <headerFooter alignWithMargins="0"/>
  <ignoredErrors>
    <ignoredError sqref="G2 H2:H519 H520:H65536 G815:G65536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M151"/>
  <sheetViews>
    <sheetView tabSelected="1" workbookViewId="0">
      <pane xSplit="3" ySplit="1" topLeftCell="D2" activePane="bottomRight" state="frozen"/>
      <selection activeCell="C897" sqref="C897"/>
      <selection pane="topRight" activeCell="C897" sqref="C897"/>
      <selection pane="bottomLeft" activeCell="C897" sqref="C897"/>
      <selection pane="bottomRight" activeCell="E117" sqref="E117"/>
    </sheetView>
  </sheetViews>
  <sheetFormatPr defaultColWidth="9.1796875" defaultRowHeight="12.5" x14ac:dyDescent="0.25"/>
  <cols>
    <col min="1" max="1" width="6.81640625" bestFit="1" customWidth="1"/>
    <col min="2" max="2" width="7" style="1" bestFit="1" customWidth="1"/>
    <col min="3" max="3" width="51.1796875" style="1" bestFit="1" customWidth="1"/>
    <col min="4" max="4" width="9.1796875" style="4" bestFit="1"/>
    <col min="5" max="5" width="7.7265625" style="18" customWidth="1"/>
    <col min="6" max="6" width="10.26953125" style="19" bestFit="1" customWidth="1"/>
    <col min="7" max="7" width="8.81640625" style="42" bestFit="1" customWidth="1"/>
    <col min="8" max="8" width="10.1796875" style="19" bestFit="1" customWidth="1"/>
    <col min="9" max="9" width="14" style="19" bestFit="1" customWidth="1"/>
    <col min="10" max="10" width="8.54296875" style="40" bestFit="1" customWidth="1"/>
    <col min="11" max="11" width="8.26953125" style="40" bestFit="1" customWidth="1"/>
    <col min="12" max="16384" width="9.1796875" style="2"/>
  </cols>
  <sheetData>
    <row r="1" spans="1:11" s="17" customFormat="1" ht="54" customHeight="1" thickBot="1" x14ac:dyDescent="0.3">
      <c r="A1" s="38" t="s">
        <v>729</v>
      </c>
      <c r="B1" s="23"/>
      <c r="D1" s="67" t="s">
        <v>1432</v>
      </c>
      <c r="E1" s="20" t="s">
        <v>1428</v>
      </c>
      <c r="F1" s="21" t="s">
        <v>1426</v>
      </c>
      <c r="G1" s="41" t="s">
        <v>1430</v>
      </c>
      <c r="H1" s="22" t="s">
        <v>1431</v>
      </c>
      <c r="I1" s="67" t="s">
        <v>202</v>
      </c>
      <c r="J1" s="59" t="s">
        <v>1429</v>
      </c>
      <c r="K1" s="60" t="s">
        <v>1437</v>
      </c>
    </row>
    <row r="2" spans="1:11" x14ac:dyDescent="0.25">
      <c r="B2" s="50"/>
      <c r="C2" s="2"/>
      <c r="D2" s="65"/>
      <c r="E2" s="185"/>
      <c r="F2" s="186"/>
      <c r="G2" s="187"/>
      <c r="H2" s="186"/>
      <c r="I2" s="65"/>
      <c r="J2" s="60"/>
      <c r="K2" s="60"/>
    </row>
    <row r="3" spans="1:11" x14ac:dyDescent="0.25">
      <c r="A3" s="215"/>
      <c r="B3" s="50"/>
      <c r="C3" s="5" t="s">
        <v>206</v>
      </c>
      <c r="D3" s="66"/>
      <c r="E3" s="185"/>
      <c r="F3" s="186"/>
      <c r="G3" s="187"/>
      <c r="H3" s="186"/>
      <c r="I3" s="66"/>
      <c r="J3" s="60"/>
      <c r="K3" s="60"/>
    </row>
    <row r="4" spans="1:11" s="37" customFormat="1" x14ac:dyDescent="0.25">
      <c r="A4" s="215" t="s">
        <v>198</v>
      </c>
      <c r="B4" s="51" t="s">
        <v>198</v>
      </c>
      <c r="C4" s="37" t="s">
        <v>206</v>
      </c>
      <c r="D4" s="63">
        <f>SUMIF(Pdc!D:D,B4,Pdc!E:E)</f>
        <v>-3408.2393099999999</v>
      </c>
      <c r="E4" s="188"/>
      <c r="F4" s="189"/>
      <c r="G4" s="192">
        <f>-223-8</f>
        <v>-231</v>
      </c>
      <c r="H4" s="190">
        <v>-304.33333333333326</v>
      </c>
      <c r="I4" s="63">
        <f t="shared" ref="I4:I35" si="0">SUM(D4:H4)</f>
        <v>-3943.572643333333</v>
      </c>
      <c r="J4" s="61">
        <v>-4005.9715333333334</v>
      </c>
      <c r="K4" s="39">
        <f t="shared" ref="K4:K35" si="1">I4-J4</f>
        <v>62.398890000000392</v>
      </c>
    </row>
    <row r="5" spans="1:11" s="1" customFormat="1" x14ac:dyDescent="0.25">
      <c r="A5" s="215"/>
      <c r="B5" s="14"/>
      <c r="C5" s="5" t="s">
        <v>1177</v>
      </c>
      <c r="D5" s="63"/>
      <c r="E5" s="191"/>
      <c r="F5" s="189"/>
      <c r="G5" s="192"/>
      <c r="H5" s="192"/>
      <c r="I5" s="63">
        <f t="shared" si="0"/>
        <v>0</v>
      </c>
      <c r="J5" s="39">
        <v>0</v>
      </c>
      <c r="K5" s="39">
        <f t="shared" si="1"/>
        <v>0</v>
      </c>
    </row>
    <row r="6" spans="1:11" s="1" customFormat="1" x14ac:dyDescent="0.25">
      <c r="A6" s="215" t="s">
        <v>56</v>
      </c>
      <c r="B6" s="15" t="s">
        <v>721</v>
      </c>
      <c r="C6" s="6" t="s">
        <v>776</v>
      </c>
      <c r="D6" s="63">
        <f>SUMIF(Pdc!D:D,B6,Pdc!E:E)</f>
        <v>1048.5089300000002</v>
      </c>
      <c r="E6" s="191"/>
      <c r="F6" s="189"/>
      <c r="G6" s="192">
        <f>-49-65</f>
        <v>-114</v>
      </c>
      <c r="I6" s="63">
        <f t="shared" si="0"/>
        <v>934.50893000000019</v>
      </c>
      <c r="J6" s="61">
        <v>975</v>
      </c>
      <c r="K6" s="39">
        <f t="shared" si="1"/>
        <v>-40.491069999999809</v>
      </c>
    </row>
    <row r="7" spans="1:11" s="1" customFormat="1" x14ac:dyDescent="0.25">
      <c r="A7" s="215" t="s">
        <v>56</v>
      </c>
      <c r="B7" s="15" t="s">
        <v>728</v>
      </c>
      <c r="C7" s="6" t="s">
        <v>1443</v>
      </c>
      <c r="D7" s="63">
        <f>SUMIF(Pdc!D:D,B7,Pdc!E:E)</f>
        <v>0</v>
      </c>
      <c r="E7" s="191"/>
      <c r="F7" s="189"/>
      <c r="G7" s="192"/>
      <c r="H7" s="191">
        <v>58.416666666666664</v>
      </c>
      <c r="I7" s="63">
        <f t="shared" si="0"/>
        <v>58.416666666666664</v>
      </c>
      <c r="J7" s="61">
        <v>56.916666666666664</v>
      </c>
      <c r="K7" s="39">
        <f t="shared" si="1"/>
        <v>1.5</v>
      </c>
    </row>
    <row r="8" spans="1:11" s="1" customFormat="1" ht="13.5" customHeight="1" x14ac:dyDescent="0.25">
      <c r="A8" s="215" t="s">
        <v>56</v>
      </c>
      <c r="B8" s="15" t="s">
        <v>722</v>
      </c>
      <c r="C8" s="6" t="s">
        <v>777</v>
      </c>
      <c r="D8" s="63">
        <f>SUMIF(Pdc!D:D,B8,Pdc!E:E)</f>
        <v>0</v>
      </c>
      <c r="E8" s="191"/>
      <c r="F8" s="189"/>
      <c r="G8" s="192">
        <f>1420/12*50%+580/12</f>
        <v>107.5</v>
      </c>
      <c r="H8" s="192"/>
      <c r="I8" s="63">
        <f t="shared" si="0"/>
        <v>107.5</v>
      </c>
      <c r="J8" s="61">
        <v>83.2</v>
      </c>
      <c r="K8" s="39">
        <f t="shared" si="1"/>
        <v>24.299999999999997</v>
      </c>
    </row>
    <row r="9" spans="1:11" s="3" customFormat="1" x14ac:dyDescent="0.25">
      <c r="A9" s="215" t="s">
        <v>1389</v>
      </c>
      <c r="B9" s="15" t="s">
        <v>723</v>
      </c>
      <c r="C9" s="26" t="s">
        <v>283</v>
      </c>
      <c r="D9" s="63">
        <f>SUMIF(Pdc!D:D,B9,Pdc!E:E)</f>
        <v>47.969459999999991</v>
      </c>
      <c r="E9" s="193"/>
      <c r="F9" s="189"/>
      <c r="G9" s="194"/>
      <c r="H9" s="194"/>
      <c r="I9" s="63">
        <f t="shared" si="0"/>
        <v>47.969459999999991</v>
      </c>
      <c r="J9" s="61">
        <v>0</v>
      </c>
      <c r="K9" s="39">
        <f t="shared" si="1"/>
        <v>47.969459999999991</v>
      </c>
    </row>
    <row r="10" spans="1:11" s="1" customFormat="1" x14ac:dyDescent="0.25">
      <c r="A10" s="215"/>
      <c r="B10" s="216"/>
      <c r="C10" s="7" t="s">
        <v>778</v>
      </c>
      <c r="D10" s="63">
        <f>SUMIF(Pdc!D:D,B10,Pdc!E:E)</f>
        <v>0</v>
      </c>
      <c r="E10" s="191"/>
      <c r="F10" s="189"/>
      <c r="G10" s="192"/>
      <c r="H10" s="192"/>
      <c r="I10" s="63">
        <f t="shared" si="0"/>
        <v>0</v>
      </c>
      <c r="J10" s="61">
        <v>0</v>
      </c>
      <c r="K10" s="39">
        <f t="shared" si="1"/>
        <v>0</v>
      </c>
    </row>
    <row r="11" spans="1:11" s="1" customFormat="1" x14ac:dyDescent="0.25">
      <c r="A11" s="215" t="s">
        <v>58</v>
      </c>
      <c r="B11" s="15" t="s">
        <v>724</v>
      </c>
      <c r="C11" s="6" t="s">
        <v>779</v>
      </c>
      <c r="D11" s="63">
        <f>SUMIF(Pdc!D:D,B11,Pdc!E:E)</f>
        <v>11.025919999999999</v>
      </c>
      <c r="E11" s="191"/>
      <c r="F11" s="189"/>
      <c r="G11" s="192">
        <v>5</v>
      </c>
      <c r="H11" s="192"/>
      <c r="I11" s="63">
        <f t="shared" si="0"/>
        <v>16.025919999999999</v>
      </c>
      <c r="J11" s="61">
        <v>26.009499999999999</v>
      </c>
      <c r="K11" s="39">
        <f t="shared" si="1"/>
        <v>-9.9835799999999999</v>
      </c>
    </row>
    <row r="12" spans="1:11" s="1" customFormat="1" x14ac:dyDescent="0.25">
      <c r="A12" s="215" t="s">
        <v>58</v>
      </c>
      <c r="B12" s="15" t="s">
        <v>725</v>
      </c>
      <c r="C12" s="6" t="s">
        <v>730</v>
      </c>
      <c r="D12" s="63">
        <f>SUMIF(Pdc!D:D,B12,Pdc!E:E)</f>
        <v>31.943369999999998</v>
      </c>
      <c r="E12" s="191">
        <v>10</v>
      </c>
      <c r="F12" s="189"/>
      <c r="G12" s="192">
        <v>-10</v>
      </c>
      <c r="H12" s="192"/>
      <c r="I12" s="63">
        <f t="shared" si="0"/>
        <v>31.943370000000002</v>
      </c>
      <c r="J12" s="61">
        <v>27</v>
      </c>
      <c r="K12" s="39">
        <f t="shared" si="1"/>
        <v>4.9433700000000016</v>
      </c>
    </row>
    <row r="13" spans="1:11" s="1" customFormat="1" x14ac:dyDescent="0.25">
      <c r="A13" s="215" t="s">
        <v>58</v>
      </c>
      <c r="B13" s="15" t="s">
        <v>726</v>
      </c>
      <c r="C13" s="6" t="s">
        <v>781</v>
      </c>
      <c r="D13" s="63">
        <f>SUMIF(Pdc!D:D,B13,Pdc!E:E)</f>
        <v>55.92192</v>
      </c>
      <c r="E13" s="191"/>
      <c r="F13" s="189"/>
      <c r="G13" s="192"/>
      <c r="H13" s="192"/>
      <c r="I13" s="63">
        <f t="shared" si="0"/>
        <v>55.92192</v>
      </c>
      <c r="J13" s="61">
        <v>58.162140000000001</v>
      </c>
      <c r="K13" s="39">
        <f t="shared" si="1"/>
        <v>-2.2402200000000008</v>
      </c>
    </row>
    <row r="14" spans="1:11" s="1" customFormat="1" x14ac:dyDescent="0.25">
      <c r="A14" s="215" t="s">
        <v>58</v>
      </c>
      <c r="B14" s="15" t="s">
        <v>727</v>
      </c>
      <c r="C14" s="6" t="s">
        <v>289</v>
      </c>
      <c r="D14" s="63">
        <f>SUMIF(Pdc!D:D,B14,Pdc!E:E)</f>
        <v>0.14999999999999991</v>
      </c>
      <c r="E14" s="191"/>
      <c r="F14" s="189"/>
      <c r="G14" s="192">
        <v>3</v>
      </c>
      <c r="H14" s="192"/>
      <c r="I14" s="63">
        <f t="shared" si="0"/>
        <v>3.15</v>
      </c>
      <c r="J14" s="61">
        <v>3.99031</v>
      </c>
      <c r="K14" s="39">
        <f t="shared" si="1"/>
        <v>-0.84031000000000011</v>
      </c>
    </row>
    <row r="15" spans="1:11" s="1" customFormat="1" x14ac:dyDescent="0.25">
      <c r="A15" s="215" t="s">
        <v>58</v>
      </c>
      <c r="B15" s="15" t="s">
        <v>732</v>
      </c>
      <c r="C15" s="6" t="s">
        <v>782</v>
      </c>
      <c r="D15" s="63">
        <f>SUMIF(Pdc!D:D,B15,Pdc!E:E)</f>
        <v>0</v>
      </c>
      <c r="E15" s="191"/>
      <c r="F15" s="189"/>
      <c r="G15" s="192">
        <v>2</v>
      </c>
      <c r="H15" s="192"/>
      <c r="I15" s="63">
        <f t="shared" si="0"/>
        <v>2</v>
      </c>
      <c r="J15" s="61">
        <v>2</v>
      </c>
      <c r="K15" s="39">
        <f t="shared" si="1"/>
        <v>0</v>
      </c>
    </row>
    <row r="16" spans="1:11" s="1" customFormat="1" x14ac:dyDescent="0.25">
      <c r="A16" s="215" t="s">
        <v>58</v>
      </c>
      <c r="B16" s="15" t="s">
        <v>1328</v>
      </c>
      <c r="C16" s="6" t="s">
        <v>282</v>
      </c>
      <c r="D16" s="63">
        <f>SUMIF(Pdc!D:D,B16,Pdc!E:E)</f>
        <v>4.1604199999999985</v>
      </c>
      <c r="E16" s="191"/>
      <c r="F16" s="189"/>
      <c r="G16" s="192">
        <v>3</v>
      </c>
      <c r="H16" s="192">
        <v>0</v>
      </c>
      <c r="I16" s="63">
        <f t="shared" si="0"/>
        <v>7.1604199999999985</v>
      </c>
      <c r="J16" s="61">
        <v>5.05626</v>
      </c>
      <c r="K16" s="39">
        <f t="shared" si="1"/>
        <v>2.1041599999999985</v>
      </c>
    </row>
    <row r="17" spans="1:11" s="1" customFormat="1" x14ac:dyDescent="0.25">
      <c r="A17" s="215" t="s">
        <v>58</v>
      </c>
      <c r="B17" s="15" t="s">
        <v>1329</v>
      </c>
      <c r="C17" s="6" t="s">
        <v>1444</v>
      </c>
      <c r="D17" s="63">
        <f>SUMIF(Pdc!D:D,B17,Pdc!E:E)</f>
        <v>0</v>
      </c>
      <c r="E17" s="191"/>
      <c r="F17" s="189"/>
      <c r="G17" s="192"/>
      <c r="I17" s="63">
        <f t="shared" si="0"/>
        <v>0</v>
      </c>
      <c r="J17" s="61">
        <v>0</v>
      </c>
      <c r="K17" s="39">
        <f t="shared" si="1"/>
        <v>0</v>
      </c>
    </row>
    <row r="18" spans="1:11" s="1" customFormat="1" x14ac:dyDescent="0.25">
      <c r="A18" s="215"/>
      <c r="B18" s="16"/>
      <c r="C18" s="7" t="s">
        <v>784</v>
      </c>
      <c r="D18" s="63">
        <f>SUMIF(Pdc!D:D,B18,Pdc!E:E)</f>
        <v>0</v>
      </c>
      <c r="E18" s="191"/>
      <c r="F18" s="189"/>
      <c r="G18" s="192"/>
      <c r="H18" s="192"/>
      <c r="I18" s="63">
        <f t="shared" si="0"/>
        <v>0</v>
      </c>
      <c r="J18" s="61">
        <v>0</v>
      </c>
      <c r="K18" s="39">
        <f t="shared" si="1"/>
        <v>0</v>
      </c>
    </row>
    <row r="19" spans="1:11" s="3" customFormat="1" x14ac:dyDescent="0.25">
      <c r="A19" s="215" t="s">
        <v>51</v>
      </c>
      <c r="B19" s="15" t="s">
        <v>1330</v>
      </c>
      <c r="C19" s="6" t="s">
        <v>785</v>
      </c>
      <c r="D19" s="63">
        <f>SUMIF(Pdc!D:D,B19,Pdc!E:E)</f>
        <v>3.764369999999996</v>
      </c>
      <c r="E19" s="193"/>
      <c r="F19" s="201"/>
      <c r="G19" s="192">
        <v>7</v>
      </c>
      <c r="H19" s="194"/>
      <c r="I19" s="63">
        <f t="shared" si="0"/>
        <v>10.764369999999996</v>
      </c>
      <c r="J19" s="61">
        <v>17</v>
      </c>
      <c r="K19" s="39">
        <f t="shared" si="1"/>
        <v>-6.235630000000004</v>
      </c>
    </row>
    <row r="20" spans="1:11" s="1" customFormat="1" x14ac:dyDescent="0.25">
      <c r="A20" s="215" t="s">
        <v>51</v>
      </c>
      <c r="B20" s="15" t="s">
        <v>1331</v>
      </c>
      <c r="C20" s="6" t="s">
        <v>786</v>
      </c>
      <c r="D20" s="63">
        <f>SUMIF(Pdc!D:D,B20,Pdc!E:E)</f>
        <v>4</v>
      </c>
      <c r="E20" s="191"/>
      <c r="F20" s="201"/>
      <c r="G20" s="192">
        <f>2+24</f>
        <v>26</v>
      </c>
      <c r="H20" s="192"/>
      <c r="I20" s="63">
        <f t="shared" si="0"/>
        <v>30</v>
      </c>
      <c r="J20" s="61">
        <v>4</v>
      </c>
      <c r="K20" s="39">
        <f t="shared" si="1"/>
        <v>26</v>
      </c>
    </row>
    <row r="21" spans="1:11" s="1" customFormat="1" x14ac:dyDescent="0.25">
      <c r="A21" s="215" t="s">
        <v>51</v>
      </c>
      <c r="B21" s="15" t="s">
        <v>1332</v>
      </c>
      <c r="C21" s="6" t="s">
        <v>787</v>
      </c>
      <c r="D21" s="63">
        <f>SUMIF(Pdc!D:D,B21,Pdc!E:E)</f>
        <v>0</v>
      </c>
      <c r="E21" s="191"/>
      <c r="F21" s="201"/>
      <c r="G21" s="192">
        <v>10</v>
      </c>
      <c r="H21" s="192"/>
      <c r="I21" s="63">
        <f t="shared" si="0"/>
        <v>10</v>
      </c>
      <c r="J21" s="61">
        <v>0</v>
      </c>
      <c r="K21" s="39">
        <f t="shared" si="1"/>
        <v>10</v>
      </c>
    </row>
    <row r="22" spans="1:11" s="1" customFormat="1" x14ac:dyDescent="0.25">
      <c r="A22" s="215" t="s">
        <v>51</v>
      </c>
      <c r="B22" s="15" t="s">
        <v>1333</v>
      </c>
      <c r="C22" s="6" t="s">
        <v>788</v>
      </c>
      <c r="D22" s="63">
        <f>SUMIF(Pdc!D:D,B22,Pdc!E:E)</f>
        <v>0</v>
      </c>
      <c r="E22" s="191"/>
      <c r="F22" s="201"/>
      <c r="G22" s="192"/>
      <c r="H22" s="192"/>
      <c r="I22" s="63">
        <f t="shared" si="0"/>
        <v>0</v>
      </c>
      <c r="J22" s="61">
        <v>0</v>
      </c>
      <c r="K22" s="39">
        <f t="shared" si="1"/>
        <v>0</v>
      </c>
    </row>
    <row r="23" spans="1:11" s="1" customFormat="1" x14ac:dyDescent="0.25">
      <c r="A23" s="215" t="s">
        <v>51</v>
      </c>
      <c r="B23" s="15" t="s">
        <v>1334</v>
      </c>
      <c r="C23" s="6" t="s">
        <v>789</v>
      </c>
      <c r="D23" s="63">
        <f>SUMIF(Pdc!D:D,B23,Pdc!E:E)</f>
        <v>0</v>
      </c>
      <c r="E23" s="191"/>
      <c r="F23" s="40"/>
      <c r="G23" s="192"/>
      <c r="H23" s="192"/>
      <c r="I23" s="63">
        <f t="shared" si="0"/>
        <v>0</v>
      </c>
      <c r="J23" s="61">
        <v>0</v>
      </c>
      <c r="K23" s="39">
        <f t="shared" si="1"/>
        <v>0</v>
      </c>
    </row>
    <row r="24" spans="1:11" s="1" customFormat="1" x14ac:dyDescent="0.25">
      <c r="A24" s="215" t="s">
        <v>51</v>
      </c>
      <c r="B24" s="15" t="s">
        <v>1335</v>
      </c>
      <c r="C24" s="6" t="s">
        <v>790</v>
      </c>
      <c r="D24" s="63">
        <f>SUMIF(Pdc!D:D,B24,Pdc!E:E)</f>
        <v>0</v>
      </c>
      <c r="E24" s="191"/>
      <c r="F24" s="201"/>
      <c r="G24" s="192"/>
      <c r="H24" s="192"/>
      <c r="I24" s="63">
        <f t="shared" si="0"/>
        <v>0</v>
      </c>
      <c r="J24" s="61">
        <v>0</v>
      </c>
      <c r="K24" s="39">
        <f t="shared" si="1"/>
        <v>0</v>
      </c>
    </row>
    <row r="25" spans="1:11" s="1" customFormat="1" x14ac:dyDescent="0.25">
      <c r="A25" s="215"/>
      <c r="B25" s="15"/>
      <c r="C25" s="7" t="s">
        <v>791</v>
      </c>
      <c r="D25" s="63">
        <f>SUMIF(Pdc!D:D,B25,Pdc!E:E)</f>
        <v>0</v>
      </c>
      <c r="E25" s="191"/>
      <c r="F25" s="201"/>
      <c r="G25" s="192"/>
      <c r="H25" s="192"/>
      <c r="I25" s="63">
        <f t="shared" si="0"/>
        <v>0</v>
      </c>
      <c r="J25" s="61">
        <v>0</v>
      </c>
      <c r="K25" s="39">
        <f t="shared" si="1"/>
        <v>0</v>
      </c>
    </row>
    <row r="26" spans="1:11" s="1" customFormat="1" x14ac:dyDescent="0.25">
      <c r="A26" s="215" t="s">
        <v>49</v>
      </c>
      <c r="B26" s="15" t="s">
        <v>1336</v>
      </c>
      <c r="C26" s="6" t="s">
        <v>290</v>
      </c>
      <c r="D26" s="63">
        <f>SUMIF(Pdc!D:D,B26,Pdc!E:E)</f>
        <v>3.3788800000000014</v>
      </c>
      <c r="E26" s="191"/>
      <c r="F26" s="201"/>
      <c r="G26" s="192"/>
      <c r="H26" s="192"/>
      <c r="I26" s="63">
        <f t="shared" si="0"/>
        <v>3.3788800000000014</v>
      </c>
      <c r="J26" s="61">
        <v>5.0599999999999996</v>
      </c>
      <c r="K26" s="39">
        <f t="shared" si="1"/>
        <v>-1.6811199999999982</v>
      </c>
    </row>
    <row r="27" spans="1:11" s="1" customFormat="1" x14ac:dyDescent="0.25">
      <c r="A27" s="215" t="s">
        <v>49</v>
      </c>
      <c r="B27" s="15" t="s">
        <v>1337</v>
      </c>
      <c r="C27" s="6" t="s">
        <v>792</v>
      </c>
      <c r="D27" s="63">
        <f>SUMIF(Pdc!D:D,B27,Pdc!E:E)</f>
        <v>6.03</v>
      </c>
      <c r="E27" s="191"/>
      <c r="F27" s="201"/>
      <c r="G27" s="192"/>
      <c r="H27" s="192"/>
      <c r="I27" s="63">
        <f t="shared" si="0"/>
        <v>6.03</v>
      </c>
      <c r="J27" s="61">
        <v>0</v>
      </c>
      <c r="K27" s="39">
        <f t="shared" si="1"/>
        <v>6.03</v>
      </c>
    </row>
    <row r="28" spans="1:11" s="1" customFormat="1" x14ac:dyDescent="0.25">
      <c r="A28" s="215" t="s">
        <v>49</v>
      </c>
      <c r="B28" s="15" t="s">
        <v>1338</v>
      </c>
      <c r="C28" s="6" t="s">
        <v>794</v>
      </c>
      <c r="D28" s="63">
        <f>SUMIF(Pdc!D:D,B28,Pdc!E:E)</f>
        <v>0</v>
      </c>
      <c r="E28" s="191"/>
      <c r="F28" s="201"/>
      <c r="G28" s="192"/>
      <c r="H28" s="192"/>
      <c r="I28" s="63">
        <f t="shared" si="0"/>
        <v>0</v>
      </c>
      <c r="J28" s="61">
        <v>0</v>
      </c>
      <c r="K28" s="39">
        <f t="shared" si="1"/>
        <v>0</v>
      </c>
    </row>
    <row r="29" spans="1:11" s="1" customFormat="1" x14ac:dyDescent="0.25">
      <c r="A29" s="215"/>
      <c r="B29" s="15"/>
      <c r="C29" s="7" t="s">
        <v>795</v>
      </c>
      <c r="D29" s="63">
        <f>SUMIF(Pdc!D:D,B29,Pdc!E:E)</f>
        <v>0</v>
      </c>
      <c r="E29" s="191"/>
      <c r="F29" s="201"/>
      <c r="G29" s="192"/>
      <c r="H29" s="192"/>
      <c r="I29" s="63">
        <f t="shared" si="0"/>
        <v>0</v>
      </c>
      <c r="J29" s="61">
        <v>0</v>
      </c>
      <c r="K29" s="39">
        <f t="shared" si="1"/>
        <v>0</v>
      </c>
    </row>
    <row r="30" spans="1:11" s="1" customFormat="1" x14ac:dyDescent="0.25">
      <c r="A30" s="215" t="s">
        <v>52</v>
      </c>
      <c r="B30" s="15" t="s">
        <v>1339</v>
      </c>
      <c r="C30" s="6" t="s">
        <v>796</v>
      </c>
      <c r="D30" s="63">
        <f>SUMIF(Pdc!D:D,B30,Pdc!E:E)</f>
        <v>91.766989999999964</v>
      </c>
      <c r="E30" s="191"/>
      <c r="F30" s="201">
        <f>-58-3</f>
        <v>-61</v>
      </c>
      <c r="G30" s="192"/>
      <c r="H30" s="192"/>
      <c r="I30" s="63">
        <f t="shared" si="0"/>
        <v>30.766989999999964</v>
      </c>
      <c r="J30" s="61">
        <v>51.019640000000003</v>
      </c>
      <c r="K30" s="39">
        <f t="shared" si="1"/>
        <v>-20.252650000000038</v>
      </c>
    </row>
    <row r="31" spans="1:11" s="1" customFormat="1" x14ac:dyDescent="0.25">
      <c r="A31" s="215" t="s">
        <v>52</v>
      </c>
      <c r="B31" s="15" t="s">
        <v>1340</v>
      </c>
      <c r="C31" s="6" t="s">
        <v>1300</v>
      </c>
      <c r="D31" s="63">
        <f>SUMIF(Pdc!D:D,B31,Pdc!E:E)</f>
        <v>0.83717999999999992</v>
      </c>
      <c r="E31" s="191"/>
      <c r="F31" s="201"/>
      <c r="G31" s="192"/>
      <c r="H31" s="192"/>
      <c r="I31" s="63">
        <f t="shared" si="0"/>
        <v>0.83717999999999992</v>
      </c>
      <c r="J31" s="61">
        <v>0</v>
      </c>
      <c r="K31" s="39">
        <f t="shared" si="1"/>
        <v>0.83717999999999992</v>
      </c>
    </row>
    <row r="32" spans="1:11" s="1" customFormat="1" x14ac:dyDescent="0.25">
      <c r="A32" s="215"/>
      <c r="B32" s="15"/>
      <c r="C32" s="8" t="s">
        <v>1445</v>
      </c>
      <c r="D32" s="63">
        <f>SUMIF(Pdc!D:D,B32,Pdc!E:E)</f>
        <v>0</v>
      </c>
      <c r="E32" s="191"/>
      <c r="F32" s="201"/>
      <c r="G32" s="192"/>
      <c r="H32" s="192"/>
      <c r="I32" s="63">
        <f t="shared" si="0"/>
        <v>0</v>
      </c>
      <c r="J32" s="61">
        <v>0</v>
      </c>
      <c r="K32" s="39">
        <f t="shared" si="1"/>
        <v>0</v>
      </c>
    </row>
    <row r="33" spans="1:11" s="1" customFormat="1" x14ac:dyDescent="0.25">
      <c r="A33" s="215" t="s">
        <v>52</v>
      </c>
      <c r="B33" s="15" t="s">
        <v>1341</v>
      </c>
      <c r="C33" s="6" t="s">
        <v>797</v>
      </c>
      <c r="D33" s="63">
        <f>SUMIF(Pdc!D:D,B33,Pdc!E:E)</f>
        <v>0</v>
      </c>
      <c r="E33" s="191"/>
      <c r="F33" s="201"/>
      <c r="G33" s="192">
        <v>43</v>
      </c>
      <c r="H33" s="192"/>
      <c r="I33" s="63">
        <f t="shared" si="0"/>
        <v>43</v>
      </c>
      <c r="J33" s="61">
        <v>45</v>
      </c>
      <c r="K33" s="39">
        <f t="shared" si="1"/>
        <v>-2</v>
      </c>
    </row>
    <row r="34" spans="1:11" s="1" customFormat="1" x14ac:dyDescent="0.25">
      <c r="A34" s="215" t="s">
        <v>52</v>
      </c>
      <c r="B34" s="15" t="s">
        <v>1344</v>
      </c>
      <c r="C34" s="6" t="s">
        <v>293</v>
      </c>
      <c r="D34" s="63">
        <f>SUMIF(Pdc!D:D,B34,Pdc!E:E)</f>
        <v>0</v>
      </c>
      <c r="E34" s="191"/>
      <c r="F34" s="201"/>
      <c r="G34" s="192">
        <f>16+74/12</f>
        <v>22.166666666666668</v>
      </c>
      <c r="H34" s="192"/>
      <c r="I34" s="63">
        <f t="shared" si="0"/>
        <v>22.166666666666668</v>
      </c>
      <c r="J34" s="61">
        <v>20</v>
      </c>
      <c r="K34" s="39">
        <f t="shared" si="1"/>
        <v>2.1666666666666679</v>
      </c>
    </row>
    <row r="35" spans="1:11" s="1" customFormat="1" x14ac:dyDescent="0.25">
      <c r="A35" s="215"/>
      <c r="B35" s="15"/>
      <c r="C35" s="9" t="s">
        <v>1446</v>
      </c>
      <c r="D35" s="63">
        <f>SUMIF(Pdc!D:D,B35,Pdc!E:E)</f>
        <v>0</v>
      </c>
      <c r="E35" s="191"/>
      <c r="F35" s="145"/>
      <c r="G35" s="192"/>
      <c r="H35" s="192"/>
      <c r="I35" s="63">
        <f t="shared" si="0"/>
        <v>0</v>
      </c>
      <c r="J35" s="61">
        <v>0</v>
      </c>
      <c r="K35" s="39">
        <f t="shared" si="1"/>
        <v>0</v>
      </c>
    </row>
    <row r="36" spans="1:11" s="1" customFormat="1" x14ac:dyDescent="0.25">
      <c r="A36" s="215" t="s">
        <v>52</v>
      </c>
      <c r="B36" s="15" t="s">
        <v>1342</v>
      </c>
      <c r="C36" s="6" t="s">
        <v>294</v>
      </c>
      <c r="D36" s="63">
        <f>SUMIF(Pdc!D:D,B36,Pdc!E:E)</f>
        <v>1.31697</v>
      </c>
      <c r="E36" s="191"/>
      <c r="F36" s="201"/>
      <c r="G36" s="192">
        <v>8</v>
      </c>
      <c r="H36" s="192"/>
      <c r="I36" s="63">
        <f t="shared" ref="I36:I67" si="2">SUM(D36:H36)</f>
        <v>9.3169699999999995</v>
      </c>
      <c r="J36" s="61">
        <v>3</v>
      </c>
      <c r="K36" s="39">
        <f t="shared" ref="K36:K67" si="3">I36-J36</f>
        <v>6.3169699999999995</v>
      </c>
    </row>
    <row r="37" spans="1:11" s="1" customFormat="1" x14ac:dyDescent="0.25">
      <c r="A37" s="215" t="s">
        <v>52</v>
      </c>
      <c r="B37" s="15" t="s">
        <v>1343</v>
      </c>
      <c r="C37" s="6" t="s">
        <v>798</v>
      </c>
      <c r="D37" s="63">
        <f>SUMIF(Pdc!D:D,B37,Pdc!E:E)</f>
        <v>0</v>
      </c>
      <c r="E37" s="191"/>
      <c r="F37" s="201"/>
      <c r="G37" s="192">
        <v>1</v>
      </c>
      <c r="H37" s="192"/>
      <c r="I37" s="63">
        <f t="shared" si="2"/>
        <v>1</v>
      </c>
      <c r="J37" s="61">
        <v>4</v>
      </c>
      <c r="K37" s="39">
        <f t="shared" si="3"/>
        <v>-3</v>
      </c>
    </row>
    <row r="38" spans="1:11" s="1" customFormat="1" x14ac:dyDescent="0.25">
      <c r="A38" s="215" t="s">
        <v>52</v>
      </c>
      <c r="B38" s="15" t="s">
        <v>1345</v>
      </c>
      <c r="C38" s="6" t="s">
        <v>799</v>
      </c>
      <c r="D38" s="63">
        <f>SUMIF(Pdc!D:D,B38,Pdc!E:E)</f>
        <v>21.09948</v>
      </c>
      <c r="E38" s="191"/>
      <c r="F38" s="201"/>
      <c r="G38" s="192"/>
      <c r="H38" s="192"/>
      <c r="I38" s="63">
        <f t="shared" si="2"/>
        <v>21.09948</v>
      </c>
      <c r="J38" s="61">
        <v>19</v>
      </c>
      <c r="K38" s="39">
        <f t="shared" si="3"/>
        <v>2.0994799999999998</v>
      </c>
    </row>
    <row r="39" spans="1:11" s="1" customFormat="1" x14ac:dyDescent="0.25">
      <c r="A39" s="215"/>
      <c r="B39" s="15"/>
      <c r="C39" s="9" t="s">
        <v>800</v>
      </c>
      <c r="D39" s="63">
        <f>SUMIF(Pdc!D:D,B39,Pdc!E:E)</f>
        <v>0</v>
      </c>
      <c r="E39" s="191"/>
      <c r="F39" s="201"/>
      <c r="G39" s="192"/>
      <c r="H39" s="192"/>
      <c r="I39" s="63">
        <f t="shared" si="2"/>
        <v>0</v>
      </c>
      <c r="J39" s="61">
        <v>0</v>
      </c>
      <c r="K39" s="39">
        <f t="shared" si="3"/>
        <v>0</v>
      </c>
    </row>
    <row r="40" spans="1:11" s="1" customFormat="1" x14ac:dyDescent="0.25">
      <c r="A40" s="215" t="s">
        <v>52</v>
      </c>
      <c r="B40" s="15" t="s">
        <v>1346</v>
      </c>
      <c r="C40" s="6" t="s">
        <v>288</v>
      </c>
      <c r="D40" s="63">
        <f>SUMIF(Pdc!D:D,B40,Pdc!E:E)</f>
        <v>1.6938599999999999</v>
      </c>
      <c r="E40" s="191"/>
      <c r="F40" s="201"/>
      <c r="G40" s="192"/>
      <c r="H40" s="192"/>
      <c r="I40" s="63">
        <f t="shared" si="2"/>
        <v>1.6938599999999999</v>
      </c>
      <c r="J40" s="61">
        <v>0.68715000000000004</v>
      </c>
      <c r="K40" s="39">
        <f t="shared" si="3"/>
        <v>1.00671</v>
      </c>
    </row>
    <row r="41" spans="1:11" s="1" customFormat="1" x14ac:dyDescent="0.25">
      <c r="A41" s="215" t="s">
        <v>52</v>
      </c>
      <c r="B41" s="15" t="s">
        <v>1347</v>
      </c>
      <c r="C41" s="6" t="s">
        <v>801</v>
      </c>
      <c r="D41" s="63">
        <f>SUMIF(Pdc!D:D,B41,Pdc!E:E)</f>
        <v>10.427320000000002</v>
      </c>
      <c r="E41" s="191"/>
      <c r="F41" s="201"/>
      <c r="G41" s="192"/>
      <c r="H41" s="192"/>
      <c r="I41" s="63">
        <f t="shared" si="2"/>
        <v>10.427320000000002</v>
      </c>
      <c r="J41" s="61">
        <v>11.72</v>
      </c>
      <c r="K41" s="39">
        <f t="shared" si="3"/>
        <v>-1.2926799999999989</v>
      </c>
    </row>
    <row r="42" spans="1:11" s="1" customFormat="1" x14ac:dyDescent="0.25">
      <c r="A42" s="215" t="s">
        <v>52</v>
      </c>
      <c r="B42" s="15" t="s">
        <v>1348</v>
      </c>
      <c r="C42" s="6" t="s">
        <v>802</v>
      </c>
      <c r="D42" s="63">
        <f>SUMIF(Pdc!D:D,B42,Pdc!E:E)</f>
        <v>3.4345799999999995</v>
      </c>
      <c r="E42" s="191"/>
      <c r="F42" s="201"/>
      <c r="G42" s="192"/>
      <c r="H42" s="192"/>
      <c r="I42" s="63">
        <f t="shared" si="2"/>
        <v>3.4345799999999995</v>
      </c>
      <c r="J42" s="61">
        <v>12</v>
      </c>
      <c r="K42" s="39">
        <f t="shared" si="3"/>
        <v>-8.5654199999999996</v>
      </c>
    </row>
    <row r="43" spans="1:11" s="1" customFormat="1" x14ac:dyDescent="0.25">
      <c r="A43" s="215" t="s">
        <v>52</v>
      </c>
      <c r="B43" s="15" t="s">
        <v>1349</v>
      </c>
      <c r="C43" s="6" t="s">
        <v>296</v>
      </c>
      <c r="D43" s="63">
        <f>SUMIF(Pdc!D:D,B43,Pdc!E:E)</f>
        <v>0.17202000000000001</v>
      </c>
      <c r="E43" s="191"/>
      <c r="F43" s="201"/>
      <c r="G43" s="192">
        <v>2</v>
      </c>
      <c r="H43" s="192"/>
      <c r="I43" s="63">
        <f t="shared" si="2"/>
        <v>2.1720199999999998</v>
      </c>
      <c r="J43" s="61">
        <v>5.0095999999999998</v>
      </c>
      <c r="K43" s="39">
        <f t="shared" si="3"/>
        <v>-2.83758</v>
      </c>
    </row>
    <row r="44" spans="1:11" s="1" customFormat="1" x14ac:dyDescent="0.25">
      <c r="A44" s="215"/>
      <c r="B44" s="15"/>
      <c r="C44" s="9" t="s">
        <v>803</v>
      </c>
      <c r="D44" s="63">
        <f>SUMIF(Pdc!D:D,B44,Pdc!E:E)</f>
        <v>0</v>
      </c>
      <c r="E44" s="191"/>
      <c r="F44" s="201"/>
      <c r="G44" s="192"/>
      <c r="H44" s="192"/>
      <c r="I44" s="63">
        <f t="shared" si="2"/>
        <v>0</v>
      </c>
      <c r="J44" s="61">
        <v>0</v>
      </c>
      <c r="K44" s="39">
        <f t="shared" si="3"/>
        <v>0</v>
      </c>
    </row>
    <row r="45" spans="1:11" s="1" customFormat="1" x14ac:dyDescent="0.25">
      <c r="A45" s="215" t="s">
        <v>52</v>
      </c>
      <c r="B45" s="15" t="s">
        <v>1350</v>
      </c>
      <c r="C45" s="6" t="s">
        <v>804</v>
      </c>
      <c r="D45" s="63">
        <f>SUMIF(Pdc!D:D,B45,Pdc!E:E)</f>
        <v>139.75915000000032</v>
      </c>
      <c r="E45" s="191"/>
      <c r="F45" s="201"/>
      <c r="G45" s="192"/>
      <c r="H45" s="192">
        <v>-102.18135211859229</v>
      </c>
      <c r="I45" s="63">
        <f t="shared" si="2"/>
        <v>37.577797881408031</v>
      </c>
      <c r="J45" s="61">
        <v>48.92915788140769</v>
      </c>
      <c r="K45" s="39">
        <f t="shared" si="3"/>
        <v>-11.351359999999659</v>
      </c>
    </row>
    <row r="46" spans="1:11" s="1" customFormat="1" x14ac:dyDescent="0.25">
      <c r="A46" s="215" t="s">
        <v>52</v>
      </c>
      <c r="B46" s="15" t="s">
        <v>1351</v>
      </c>
      <c r="C46" s="6" t="s">
        <v>805</v>
      </c>
      <c r="D46" s="63">
        <f>SUMIF(Pdc!D:D,B46,Pdc!E:E)</f>
        <v>7.211330000000002</v>
      </c>
      <c r="E46" s="191"/>
      <c r="F46" s="201"/>
      <c r="G46" s="192"/>
      <c r="H46" s="192"/>
      <c r="I46" s="63">
        <f t="shared" si="2"/>
        <v>7.211330000000002</v>
      </c>
      <c r="J46" s="61">
        <v>9</v>
      </c>
      <c r="K46" s="39">
        <f t="shared" si="3"/>
        <v>-1.788669999999998</v>
      </c>
    </row>
    <row r="47" spans="1:11" s="1" customFormat="1" x14ac:dyDescent="0.25">
      <c r="A47" s="215" t="s">
        <v>52</v>
      </c>
      <c r="B47" s="15" t="s">
        <v>1352</v>
      </c>
      <c r="C47" s="6" t="s">
        <v>284</v>
      </c>
      <c r="D47" s="63">
        <f>SUMIF(Pdc!D:D,B47,Pdc!E:E)</f>
        <v>0</v>
      </c>
      <c r="E47" s="191"/>
      <c r="F47" s="201"/>
      <c r="G47" s="192">
        <v>12</v>
      </c>
      <c r="H47" s="192"/>
      <c r="I47" s="63">
        <f t="shared" si="2"/>
        <v>12</v>
      </c>
      <c r="J47" s="61">
        <v>9</v>
      </c>
      <c r="K47" s="39">
        <f t="shared" si="3"/>
        <v>3</v>
      </c>
    </row>
    <row r="48" spans="1:11" s="1" customFormat="1" x14ac:dyDescent="0.25">
      <c r="A48" s="215" t="s">
        <v>52</v>
      </c>
      <c r="B48" s="15" t="s">
        <v>1353</v>
      </c>
      <c r="C48" s="6" t="s">
        <v>291</v>
      </c>
      <c r="D48" s="63">
        <f>SUMIF(Pdc!D:D,B48,Pdc!E:E)</f>
        <v>0</v>
      </c>
      <c r="E48" s="191"/>
      <c r="F48" s="201"/>
      <c r="G48" s="192">
        <v>15</v>
      </c>
      <c r="H48" s="192"/>
      <c r="I48" s="63">
        <f t="shared" si="2"/>
        <v>15</v>
      </c>
      <c r="J48" s="61">
        <v>69.062659999999994</v>
      </c>
      <c r="K48" s="39">
        <f t="shared" si="3"/>
        <v>-54.062659999999994</v>
      </c>
    </row>
    <row r="49" spans="1:11" s="1" customFormat="1" x14ac:dyDescent="0.25">
      <c r="A49" s="215" t="s">
        <v>52</v>
      </c>
      <c r="B49" s="15" t="s">
        <v>1354</v>
      </c>
      <c r="C49" s="6" t="s">
        <v>292</v>
      </c>
      <c r="D49" s="63">
        <f>SUMIF(Pdc!D:D,B49,Pdc!E:E)</f>
        <v>5.339E-2</v>
      </c>
      <c r="E49" s="191"/>
      <c r="F49" s="201"/>
      <c r="G49" s="192">
        <v>4</v>
      </c>
      <c r="H49" s="192"/>
      <c r="I49" s="63">
        <f t="shared" si="2"/>
        <v>4.0533900000000003</v>
      </c>
      <c r="J49" s="61">
        <v>10.795780000000001</v>
      </c>
      <c r="K49" s="39">
        <f t="shared" si="3"/>
        <v>-6.7423900000000003</v>
      </c>
    </row>
    <row r="50" spans="1:11" s="1" customFormat="1" x14ac:dyDescent="0.25">
      <c r="A50" s="215" t="s">
        <v>52</v>
      </c>
      <c r="B50" s="15" t="s">
        <v>1355</v>
      </c>
      <c r="C50" s="6" t="s">
        <v>773</v>
      </c>
      <c r="D50" s="63">
        <f>SUMIF(Pdc!D:D,B50,Pdc!E:E)</f>
        <v>3.3330000000000026E-2</v>
      </c>
      <c r="E50" s="191"/>
      <c r="F50" s="201"/>
      <c r="G50" s="192">
        <v>17</v>
      </c>
      <c r="H50" s="192"/>
      <c r="I50" s="63">
        <f t="shared" si="2"/>
        <v>17.033329999999999</v>
      </c>
      <c r="J50" s="61">
        <v>17</v>
      </c>
      <c r="K50" s="39">
        <f t="shared" si="3"/>
        <v>3.3329999999999416E-2</v>
      </c>
    </row>
    <row r="51" spans="1:11" s="1" customFormat="1" x14ac:dyDescent="0.25">
      <c r="A51" s="215"/>
      <c r="B51" s="15"/>
      <c r="C51" s="9" t="s">
        <v>806</v>
      </c>
      <c r="D51" s="63">
        <f>SUMIF(Pdc!D:D,B51,Pdc!E:E)</f>
        <v>0</v>
      </c>
      <c r="E51" s="191"/>
      <c r="F51" s="201"/>
      <c r="G51" s="192"/>
      <c r="H51" s="192"/>
      <c r="I51" s="63">
        <f t="shared" si="2"/>
        <v>0</v>
      </c>
      <c r="J51" s="61">
        <v>0</v>
      </c>
      <c r="K51" s="39">
        <f t="shared" si="3"/>
        <v>0</v>
      </c>
    </row>
    <row r="52" spans="1:11" s="1" customFormat="1" x14ac:dyDescent="0.25">
      <c r="A52" s="215" t="s">
        <v>52</v>
      </c>
      <c r="B52" s="15" t="s">
        <v>1356</v>
      </c>
      <c r="C52" s="6" t="s">
        <v>807</v>
      </c>
      <c r="D52" s="63">
        <f>SUMIF(Pdc!D:D,B52,Pdc!E:E)</f>
        <v>0.20911000000000002</v>
      </c>
      <c r="E52" s="191"/>
      <c r="F52" s="201"/>
      <c r="G52" s="192">
        <v>19</v>
      </c>
      <c r="H52" s="192"/>
      <c r="I52" s="63">
        <f t="shared" si="2"/>
        <v>19.209109999999999</v>
      </c>
      <c r="J52" s="61">
        <v>19</v>
      </c>
      <c r="K52" s="39">
        <f t="shared" si="3"/>
        <v>0.20910999999999902</v>
      </c>
    </row>
    <row r="53" spans="1:11" s="1" customFormat="1" x14ac:dyDescent="0.25">
      <c r="A53" s="215" t="s">
        <v>52</v>
      </c>
      <c r="B53" s="15" t="s">
        <v>1357</v>
      </c>
      <c r="C53" s="6" t="s">
        <v>808</v>
      </c>
      <c r="D53" s="63">
        <f>SUMIF(Pdc!D:D,B53,Pdc!E:E)</f>
        <v>6.2799999999999995E-2</v>
      </c>
      <c r="E53" s="191"/>
      <c r="F53" s="201"/>
      <c r="G53" s="192">
        <v>15</v>
      </c>
      <c r="H53" s="192"/>
      <c r="I53" s="63">
        <f t="shared" si="2"/>
        <v>15.062799999999999</v>
      </c>
      <c r="J53" s="61">
        <v>13</v>
      </c>
      <c r="K53" s="39">
        <f t="shared" si="3"/>
        <v>2.0627999999999993</v>
      </c>
    </row>
    <row r="54" spans="1:11" s="1" customFormat="1" x14ac:dyDescent="0.25">
      <c r="A54" s="215"/>
      <c r="B54" s="15"/>
      <c r="C54" s="9" t="s">
        <v>809</v>
      </c>
      <c r="D54" s="63">
        <f>SUMIF(Pdc!D:D,B54,Pdc!E:E)</f>
        <v>0</v>
      </c>
      <c r="E54" s="191"/>
      <c r="F54" s="201"/>
      <c r="G54" s="192"/>
      <c r="I54" s="63">
        <f t="shared" si="2"/>
        <v>0</v>
      </c>
      <c r="J54" s="61">
        <v>0</v>
      </c>
      <c r="K54" s="39">
        <f t="shared" si="3"/>
        <v>0</v>
      </c>
    </row>
    <row r="55" spans="1:11" s="1" customFormat="1" x14ac:dyDescent="0.25">
      <c r="A55" s="215" t="s">
        <v>52</v>
      </c>
      <c r="B55" s="15" t="s">
        <v>1360</v>
      </c>
      <c r="C55" s="6" t="s">
        <v>810</v>
      </c>
      <c r="D55" s="63">
        <f>SUMIF(Pdc!D:D,B55,Pdc!E:E)</f>
        <v>0</v>
      </c>
      <c r="E55" s="191"/>
      <c r="F55" s="201"/>
      <c r="G55" s="192">
        <v>5</v>
      </c>
      <c r="H55" s="192"/>
      <c r="I55" s="63">
        <f t="shared" si="2"/>
        <v>5</v>
      </c>
      <c r="J55" s="61">
        <v>5</v>
      </c>
      <c r="K55" s="39">
        <f t="shared" si="3"/>
        <v>0</v>
      </c>
    </row>
    <row r="56" spans="1:11" s="1" customFormat="1" x14ac:dyDescent="0.25">
      <c r="A56" s="215" t="s">
        <v>52</v>
      </c>
      <c r="B56" s="15" t="s">
        <v>1361</v>
      </c>
      <c r="C56" s="6" t="s">
        <v>811</v>
      </c>
      <c r="D56" s="63">
        <f>SUMIF(Pdc!D:D,B56,Pdc!E:E)</f>
        <v>1.3874999999999993</v>
      </c>
      <c r="E56" s="191"/>
      <c r="F56" s="201"/>
      <c r="G56" s="192"/>
      <c r="H56" s="192"/>
      <c r="I56" s="63">
        <f t="shared" si="2"/>
        <v>1.3874999999999993</v>
      </c>
      <c r="J56" s="61">
        <v>1.0198</v>
      </c>
      <c r="K56" s="39">
        <f t="shared" si="3"/>
        <v>0.36769999999999925</v>
      </c>
    </row>
    <row r="57" spans="1:11" s="1" customFormat="1" x14ac:dyDescent="0.25">
      <c r="A57" s="215" t="s">
        <v>54</v>
      </c>
      <c r="B57" s="15" t="s">
        <v>1362</v>
      </c>
      <c r="C57" s="6" t="s">
        <v>812</v>
      </c>
      <c r="D57" s="63">
        <f>SUMIF(Pdc!D:D,B57,Pdc!E:E)</f>
        <v>1.1253599999999999</v>
      </c>
      <c r="E57" s="191"/>
      <c r="F57" s="145"/>
      <c r="G57" s="192"/>
      <c r="H57" s="192">
        <v>90.833333333333329</v>
      </c>
      <c r="I57" s="63">
        <f t="shared" si="2"/>
        <v>91.958693333333329</v>
      </c>
      <c r="J57" s="61">
        <v>120.13886666666667</v>
      </c>
      <c r="K57" s="39">
        <f t="shared" si="3"/>
        <v>-28.180173333333343</v>
      </c>
    </row>
    <row r="58" spans="1:11" s="1" customFormat="1" x14ac:dyDescent="0.25">
      <c r="A58" s="215" t="s">
        <v>61</v>
      </c>
      <c r="B58" s="15" t="s">
        <v>1363</v>
      </c>
      <c r="C58" s="8" t="s">
        <v>813</v>
      </c>
      <c r="D58" s="63">
        <f>SUMIF(Pdc!D:D,B58,Pdc!E:E)</f>
        <v>0</v>
      </c>
      <c r="E58" s="191"/>
      <c r="F58" s="201"/>
      <c r="G58" s="192">
        <v>135.42226999999974</v>
      </c>
      <c r="H58" s="192">
        <v>38.25</v>
      </c>
      <c r="I58" s="63">
        <f t="shared" si="2"/>
        <v>173.67226999999974</v>
      </c>
      <c r="J58" s="61">
        <v>178.17061333333334</v>
      </c>
      <c r="K58" s="39">
        <f t="shared" si="3"/>
        <v>-4.4983433333335938</v>
      </c>
    </row>
    <row r="59" spans="1:11" s="1" customFormat="1" x14ac:dyDescent="0.25">
      <c r="A59" s="215"/>
      <c r="B59" s="14"/>
      <c r="C59" s="5" t="s">
        <v>1178</v>
      </c>
      <c r="D59" s="63">
        <f>SUMIF(Pdc!D:D,B59,Pdc!E:E)</f>
        <v>0</v>
      </c>
      <c r="E59" s="191"/>
      <c r="F59" s="201"/>
      <c r="G59" s="192"/>
      <c r="H59" s="192"/>
      <c r="I59" s="63">
        <f t="shared" si="2"/>
        <v>0</v>
      </c>
      <c r="J59" s="61">
        <v>0</v>
      </c>
      <c r="K59" s="39">
        <f t="shared" si="3"/>
        <v>0</v>
      </c>
    </row>
    <row r="60" spans="1:11" s="1" customFormat="1" x14ac:dyDescent="0.25">
      <c r="A60" s="215"/>
      <c r="B60" s="14"/>
      <c r="C60" s="10" t="s">
        <v>1535</v>
      </c>
      <c r="D60" s="63">
        <f>SUMIF(Pdc!D:D,B60,Pdc!E:E)</f>
        <v>0</v>
      </c>
      <c r="E60" s="191"/>
      <c r="F60" s="201"/>
      <c r="G60" s="192"/>
      <c r="H60" s="192"/>
      <c r="I60" s="63">
        <f t="shared" si="2"/>
        <v>0</v>
      </c>
      <c r="J60" s="61">
        <v>0</v>
      </c>
      <c r="K60" s="39">
        <f t="shared" si="3"/>
        <v>0</v>
      </c>
    </row>
    <row r="61" spans="1:11" s="1" customFormat="1" x14ac:dyDescent="0.25">
      <c r="A61" s="1" t="s">
        <v>1438</v>
      </c>
      <c r="B61" s="14" t="s">
        <v>1449</v>
      </c>
      <c r="C61" s="11" t="s">
        <v>1506</v>
      </c>
      <c r="D61" s="63">
        <f>SUMIF(Pdc!D:D,B61,Pdc!E:E)</f>
        <v>126.66094999999997</v>
      </c>
      <c r="E61" s="191"/>
      <c r="F61" s="201"/>
      <c r="G61" s="192">
        <v>83</v>
      </c>
      <c r="H61" s="192"/>
      <c r="I61" s="63">
        <f t="shared" si="2"/>
        <v>209.66094999999996</v>
      </c>
      <c r="J61" s="61">
        <v>379.36275000000001</v>
      </c>
      <c r="K61" s="39">
        <f t="shared" si="3"/>
        <v>-169.70180000000005</v>
      </c>
    </row>
    <row r="62" spans="1:11" s="1" customFormat="1" x14ac:dyDescent="0.25">
      <c r="A62" s="1" t="s">
        <v>1438</v>
      </c>
      <c r="B62" s="14" t="s">
        <v>1450</v>
      </c>
      <c r="C62" s="11" t="s">
        <v>1509</v>
      </c>
      <c r="D62" s="63">
        <f>SUMIF(Pdc!D:D,B62,Pdc!E:E)</f>
        <v>2.983940000000004</v>
      </c>
      <c r="E62" s="191"/>
      <c r="F62" s="201"/>
      <c r="G62" s="192"/>
      <c r="H62" s="192"/>
      <c r="I62" s="63">
        <f t="shared" si="2"/>
        <v>2.983940000000004</v>
      </c>
      <c r="J62" s="61">
        <v>0</v>
      </c>
      <c r="K62" s="39">
        <f t="shared" si="3"/>
        <v>2.983940000000004</v>
      </c>
    </row>
    <row r="63" spans="1:11" s="1" customFormat="1" x14ac:dyDescent="0.25">
      <c r="A63" s="1" t="s">
        <v>1438</v>
      </c>
      <c r="B63" s="14" t="s">
        <v>1451</v>
      </c>
      <c r="C63" s="11" t="s">
        <v>1510</v>
      </c>
      <c r="D63" s="63">
        <f>SUMIF(Pdc!D:D,B63,Pdc!E:E)</f>
        <v>0</v>
      </c>
      <c r="E63" s="191"/>
      <c r="F63" s="201">
        <v>58</v>
      </c>
      <c r="G63" s="192"/>
      <c r="H63" s="192"/>
      <c r="I63" s="63">
        <f t="shared" si="2"/>
        <v>58</v>
      </c>
      <c r="J63" s="61">
        <v>0</v>
      </c>
      <c r="K63" s="39">
        <f t="shared" si="3"/>
        <v>58</v>
      </c>
    </row>
    <row r="64" spans="1:11" s="1" customFormat="1" x14ac:dyDescent="0.25">
      <c r="A64" s="1" t="s">
        <v>1438</v>
      </c>
      <c r="B64" s="14" t="s">
        <v>1452</v>
      </c>
      <c r="C64" s="11" t="s">
        <v>1515</v>
      </c>
      <c r="D64" s="63">
        <f>SUMIF(Pdc!D:D,B64,Pdc!E:E)</f>
        <v>-124.96535999999998</v>
      </c>
      <c r="E64" s="191"/>
      <c r="F64" s="201"/>
      <c r="G64" s="192"/>
      <c r="H64" s="192">
        <v>8.333333333333337E-2</v>
      </c>
      <c r="I64" s="63">
        <f t="shared" si="2"/>
        <v>-124.88202666666665</v>
      </c>
      <c r="J64" s="61">
        <v>-271.82724666666667</v>
      </c>
      <c r="K64" s="39">
        <f t="shared" si="3"/>
        <v>146.94522000000001</v>
      </c>
    </row>
    <row r="65" spans="1:11" s="1" customFormat="1" x14ac:dyDescent="0.25">
      <c r="A65" s="215" t="s">
        <v>61</v>
      </c>
      <c r="B65" s="14" t="s">
        <v>1453</v>
      </c>
      <c r="C65" s="11" t="s">
        <v>273</v>
      </c>
      <c r="D65" s="63">
        <f>SUMIF(Pdc!D:D,B65,Pdc!E:E)</f>
        <v>0</v>
      </c>
      <c r="E65" s="191"/>
      <c r="F65" s="201"/>
      <c r="G65" s="192">
        <v>61.84003000000024</v>
      </c>
      <c r="H65" s="192"/>
      <c r="I65" s="63">
        <f t="shared" si="2"/>
        <v>61.84003000000024</v>
      </c>
      <c r="J65" s="61">
        <v>58.861390000000249</v>
      </c>
      <c r="K65" s="39">
        <f t="shared" si="3"/>
        <v>2.9786399999999915</v>
      </c>
    </row>
    <row r="66" spans="1:11" s="1" customFormat="1" x14ac:dyDescent="0.25">
      <c r="A66" s="1" t="s">
        <v>1438</v>
      </c>
      <c r="B66" s="14" t="s">
        <v>1454</v>
      </c>
      <c r="C66" s="11" t="s">
        <v>1511</v>
      </c>
      <c r="D66" s="63">
        <f>SUMIF(Pdc!D:D,B66,Pdc!E:E)</f>
        <v>4.9541599999999999</v>
      </c>
      <c r="E66" s="191"/>
      <c r="F66" s="201"/>
      <c r="G66" s="192"/>
      <c r="H66" s="192"/>
      <c r="I66" s="63">
        <f t="shared" si="2"/>
        <v>4.9541599999999999</v>
      </c>
      <c r="J66" s="61">
        <v>5.25</v>
      </c>
      <c r="K66" s="39">
        <f t="shared" si="3"/>
        <v>-0.2958400000000001</v>
      </c>
    </row>
    <row r="67" spans="1:11" s="1" customFormat="1" x14ac:dyDescent="0.25">
      <c r="A67" s="1" t="s">
        <v>1438</v>
      </c>
      <c r="B67" s="14" t="s">
        <v>1455</v>
      </c>
      <c r="C67" s="11" t="s">
        <v>1536</v>
      </c>
      <c r="D67" s="63">
        <f>SUMIF(Pdc!D:D,B67,Pdc!E:E)</f>
        <v>0</v>
      </c>
      <c r="E67" s="191"/>
      <c r="F67" s="201"/>
      <c r="G67" s="192"/>
      <c r="H67" s="192">
        <v>42</v>
      </c>
      <c r="I67" s="63">
        <f t="shared" si="2"/>
        <v>42</v>
      </c>
      <c r="J67" s="61">
        <v>42</v>
      </c>
      <c r="K67" s="39">
        <f t="shared" si="3"/>
        <v>0</v>
      </c>
    </row>
    <row r="68" spans="1:11" s="1" customFormat="1" x14ac:dyDescent="0.25">
      <c r="A68" s="215"/>
      <c r="B68" s="14"/>
      <c r="C68" s="10" t="s">
        <v>1537</v>
      </c>
      <c r="D68" s="63">
        <f>SUMIF(Pdc!D:D,B68,Pdc!E:E)</f>
        <v>0</v>
      </c>
      <c r="E68" s="191"/>
      <c r="F68" s="201"/>
      <c r="G68" s="192"/>
      <c r="I68" s="63">
        <f t="shared" ref="I68:I99" si="4">SUM(D68:H68)</f>
        <v>0</v>
      </c>
      <c r="J68" s="61">
        <v>0</v>
      </c>
      <c r="K68" s="39">
        <f t="shared" ref="K68:K99" si="5">I68-J68</f>
        <v>0</v>
      </c>
    </row>
    <row r="69" spans="1:11" s="1" customFormat="1" x14ac:dyDescent="0.25">
      <c r="A69" s="1" t="s">
        <v>1438</v>
      </c>
      <c r="B69" s="14" t="s">
        <v>1456</v>
      </c>
      <c r="C69" s="11" t="s">
        <v>1538</v>
      </c>
      <c r="D69" s="63">
        <f>SUMIF(Pdc!D:D,B69,Pdc!E:E)</f>
        <v>0</v>
      </c>
      <c r="E69" s="191"/>
      <c r="F69" s="201">
        <v>613</v>
      </c>
      <c r="G69" s="192"/>
      <c r="I69" s="63">
        <f t="shared" si="4"/>
        <v>613</v>
      </c>
      <c r="J69" s="61">
        <v>645</v>
      </c>
      <c r="K69" s="39">
        <f t="shared" si="5"/>
        <v>-32</v>
      </c>
    </row>
    <row r="70" spans="1:11" x14ac:dyDescent="0.25">
      <c r="A70" s="1" t="s">
        <v>1438</v>
      </c>
      <c r="B70" s="14" t="s">
        <v>1364</v>
      </c>
      <c r="C70" s="11" t="s">
        <v>1514</v>
      </c>
      <c r="D70" s="63">
        <f>SUMIF(Pdc!D:D,B70,Pdc!E:E)</f>
        <v>0</v>
      </c>
      <c r="E70" s="191"/>
      <c r="F70" s="192"/>
      <c r="G70" s="192"/>
      <c r="H70" s="192"/>
      <c r="I70" s="63">
        <f t="shared" si="4"/>
        <v>0</v>
      </c>
      <c r="J70" s="61">
        <v>0</v>
      </c>
      <c r="K70" s="39">
        <f t="shared" si="5"/>
        <v>0</v>
      </c>
    </row>
    <row r="71" spans="1:11" x14ac:dyDescent="0.25">
      <c r="A71" s="215"/>
      <c r="B71" s="14"/>
      <c r="C71" s="10" t="s">
        <v>770</v>
      </c>
      <c r="D71" s="63">
        <f>SUMIF(Pdc!D:D,B71,Pdc!E:E)</f>
        <v>0</v>
      </c>
      <c r="E71" s="191"/>
      <c r="F71" s="201"/>
      <c r="G71" s="192"/>
      <c r="H71" s="192"/>
      <c r="I71" s="63">
        <f t="shared" si="4"/>
        <v>0</v>
      </c>
      <c r="J71" s="61">
        <v>0</v>
      </c>
      <c r="K71" s="39">
        <f t="shared" si="5"/>
        <v>0</v>
      </c>
    </row>
    <row r="72" spans="1:11" x14ac:dyDescent="0.25">
      <c r="A72" s="1" t="s">
        <v>1438</v>
      </c>
      <c r="B72" s="14" t="s">
        <v>1365</v>
      </c>
      <c r="C72" s="11" t="s">
        <v>1512</v>
      </c>
      <c r="D72" s="63">
        <f>SUMIF(Pdc!D:D,B72,Pdc!E:E)</f>
        <v>147.24327</v>
      </c>
      <c r="E72" s="191"/>
      <c r="F72" s="201"/>
      <c r="G72" s="192">
        <v>50</v>
      </c>
      <c r="I72" s="63">
        <f t="shared" si="4"/>
        <v>197.24327</v>
      </c>
      <c r="J72" s="61">
        <v>308.79752999999999</v>
      </c>
      <c r="K72" s="39">
        <f t="shared" si="5"/>
        <v>-111.55426</v>
      </c>
    </row>
    <row r="73" spans="1:11" x14ac:dyDescent="0.25">
      <c r="A73" s="1" t="s">
        <v>1438</v>
      </c>
      <c r="B73" s="14" t="s">
        <v>1366</v>
      </c>
      <c r="C73" s="11" t="s">
        <v>1513</v>
      </c>
      <c r="D73" s="63">
        <f>SUMIF(Pdc!D:D,B73,Pdc!E:E)</f>
        <v>232.78101000000001</v>
      </c>
      <c r="E73" s="191"/>
      <c r="F73" s="201"/>
      <c r="G73" s="192"/>
      <c r="H73" s="192"/>
      <c r="I73" s="63">
        <f t="shared" si="4"/>
        <v>232.78101000000001</v>
      </c>
      <c r="J73" s="61">
        <v>5.7047500000000042</v>
      </c>
      <c r="K73" s="39">
        <f t="shared" si="5"/>
        <v>227.07625999999999</v>
      </c>
    </row>
    <row r="74" spans="1:11" x14ac:dyDescent="0.25">
      <c r="A74" s="1" t="s">
        <v>1438</v>
      </c>
      <c r="B74" s="14" t="s">
        <v>1367</v>
      </c>
      <c r="C74" s="11" t="s">
        <v>793</v>
      </c>
      <c r="D74" s="63">
        <f>SUMIF(Pdc!D:D,B74,Pdc!E:E)</f>
        <v>0</v>
      </c>
      <c r="E74" s="191"/>
      <c r="F74" s="42"/>
      <c r="G74" s="192"/>
      <c r="H74" s="192"/>
      <c r="I74" s="63">
        <f t="shared" si="4"/>
        <v>0</v>
      </c>
      <c r="J74" s="61">
        <v>0</v>
      </c>
      <c r="K74" s="39">
        <f t="shared" si="5"/>
        <v>0</v>
      </c>
    </row>
    <row r="75" spans="1:11" x14ac:dyDescent="0.25">
      <c r="A75" s="1" t="s">
        <v>1438</v>
      </c>
      <c r="B75" s="14" t="s">
        <v>1478</v>
      </c>
      <c r="C75" s="11" t="s">
        <v>1442</v>
      </c>
      <c r="D75" s="63">
        <f>SUMIF(Pdc!D:D,B75,Pdc!E:E)</f>
        <v>0</v>
      </c>
      <c r="E75" s="191"/>
      <c r="F75" s="201"/>
      <c r="G75" s="192"/>
      <c r="H75" s="192">
        <v>60.083333333333329</v>
      </c>
      <c r="I75" s="63">
        <f t="shared" si="4"/>
        <v>60.083333333333329</v>
      </c>
      <c r="J75" s="61">
        <v>11.833333333333314</v>
      </c>
      <c r="K75" s="39">
        <f t="shared" si="5"/>
        <v>48.250000000000014</v>
      </c>
    </row>
    <row r="76" spans="1:11" x14ac:dyDescent="0.25">
      <c r="A76" s="215"/>
      <c r="B76" s="14"/>
      <c r="C76" s="5" t="s">
        <v>1179</v>
      </c>
      <c r="D76" s="63">
        <f>SUMIF(Pdc!D:D,B76,Pdc!E:E)</f>
        <v>0</v>
      </c>
      <c r="E76" s="191"/>
      <c r="F76" s="201"/>
      <c r="G76" s="192"/>
      <c r="I76" s="63">
        <f t="shared" si="4"/>
        <v>0</v>
      </c>
      <c r="J76" s="61">
        <v>0</v>
      </c>
      <c r="K76" s="39">
        <f t="shared" si="5"/>
        <v>0</v>
      </c>
    </row>
    <row r="77" spans="1:11" x14ac:dyDescent="0.25">
      <c r="A77" s="215" t="s">
        <v>69</v>
      </c>
      <c r="B77" s="14" t="s">
        <v>1368</v>
      </c>
      <c r="C77" s="12" t="s">
        <v>280</v>
      </c>
      <c r="D77" s="63">
        <f>SUMIF(Pdc!D:D,B77,Pdc!E:E)</f>
        <v>0</v>
      </c>
      <c r="E77" s="191"/>
      <c r="F77" s="201"/>
      <c r="G77" s="192">
        <v>42.97636</v>
      </c>
      <c r="H77" s="192"/>
      <c r="I77" s="63">
        <f t="shared" si="4"/>
        <v>42.97636</v>
      </c>
      <c r="J77" s="61">
        <v>42.97636</v>
      </c>
      <c r="K77" s="39">
        <f t="shared" si="5"/>
        <v>0</v>
      </c>
    </row>
    <row r="78" spans="1:11" x14ac:dyDescent="0.25">
      <c r="A78" s="1" t="s">
        <v>64</v>
      </c>
      <c r="B78" s="14" t="s">
        <v>1369</v>
      </c>
      <c r="C78" s="12" t="s">
        <v>279</v>
      </c>
      <c r="D78" s="63">
        <f>SUMIF(Pdc!D:D,B78,Pdc!E:E)</f>
        <v>0</v>
      </c>
      <c r="E78" s="191"/>
      <c r="F78" s="201"/>
      <c r="G78" s="192">
        <v>75</v>
      </c>
      <c r="H78" s="192">
        <v>0</v>
      </c>
      <c r="I78" s="63">
        <f t="shared" si="4"/>
        <v>75</v>
      </c>
      <c r="J78" s="61">
        <v>70</v>
      </c>
      <c r="K78" s="39">
        <f t="shared" si="5"/>
        <v>5</v>
      </c>
    </row>
    <row r="79" spans="1:11" x14ac:dyDescent="0.25">
      <c r="A79" s="215" t="s">
        <v>62</v>
      </c>
      <c r="B79" s="14" t="s">
        <v>1370</v>
      </c>
      <c r="C79" s="12" t="s">
        <v>281</v>
      </c>
      <c r="D79" s="63">
        <f>SUMIF(Pdc!D:D,B79,Pdc!E:E)</f>
        <v>0</v>
      </c>
      <c r="E79" s="191"/>
      <c r="F79" s="201"/>
      <c r="G79" s="192">
        <v>0.87705999999999995</v>
      </c>
      <c r="H79" s="192"/>
      <c r="I79" s="63">
        <f t="shared" si="4"/>
        <v>0.87705999999999995</v>
      </c>
      <c r="J79" s="61">
        <v>0.87705999999999995</v>
      </c>
      <c r="K79" s="39">
        <f t="shared" si="5"/>
        <v>0</v>
      </c>
    </row>
    <row r="80" spans="1:11" x14ac:dyDescent="0.25">
      <c r="A80" s="1" t="s">
        <v>1439</v>
      </c>
      <c r="B80" s="14" t="s">
        <v>1371</v>
      </c>
      <c r="C80" s="12" t="s">
        <v>277</v>
      </c>
      <c r="D80" s="63">
        <f>SUMIF(Pdc!D:D,B80,Pdc!E:E)</f>
        <v>0</v>
      </c>
      <c r="E80" s="191"/>
      <c r="F80" s="42"/>
      <c r="G80" s="192">
        <v>5</v>
      </c>
      <c r="H80" s="192"/>
      <c r="I80" s="63">
        <f t="shared" si="4"/>
        <v>5</v>
      </c>
      <c r="J80" s="61">
        <v>21.38579</v>
      </c>
      <c r="K80" s="39">
        <f t="shared" si="5"/>
        <v>-16.38579</v>
      </c>
    </row>
    <row r="81" spans="1:11" x14ac:dyDescent="0.25">
      <c r="A81" s="1" t="s">
        <v>1439</v>
      </c>
      <c r="B81" s="14" t="s">
        <v>1372</v>
      </c>
      <c r="C81" s="12" t="s">
        <v>275</v>
      </c>
      <c r="D81" s="63">
        <f>SUMIF(Pdc!D:D,B81,Pdc!E:E)</f>
        <v>20.412209999999998</v>
      </c>
      <c r="E81" s="191"/>
      <c r="F81" s="201"/>
      <c r="G81" s="192"/>
      <c r="H81" s="192"/>
      <c r="I81" s="63">
        <f t="shared" si="4"/>
        <v>20.412209999999998</v>
      </c>
      <c r="J81" s="61">
        <v>20</v>
      </c>
      <c r="K81" s="39">
        <f t="shared" si="5"/>
        <v>0.41220999999999819</v>
      </c>
    </row>
    <row r="82" spans="1:11" x14ac:dyDescent="0.25">
      <c r="A82" s="1" t="s">
        <v>1439</v>
      </c>
      <c r="B82" s="14" t="s">
        <v>1373</v>
      </c>
      <c r="C82" s="12" t="s">
        <v>276</v>
      </c>
      <c r="D82" s="63">
        <f>SUMIF(Pdc!D:D,B82,Pdc!E:E)</f>
        <v>0.22725999999999999</v>
      </c>
      <c r="E82" s="191"/>
      <c r="F82" s="201"/>
      <c r="G82" s="192"/>
      <c r="H82" s="192">
        <v>4.5</v>
      </c>
      <c r="I82" s="63">
        <f t="shared" si="4"/>
        <v>4.7272600000000002</v>
      </c>
      <c r="J82" s="61">
        <v>5.0309900000000001</v>
      </c>
      <c r="K82" s="39">
        <f t="shared" si="5"/>
        <v>-0.30372999999999983</v>
      </c>
    </row>
    <row r="83" spans="1:11" x14ac:dyDescent="0.25">
      <c r="A83" s="215"/>
      <c r="B83" s="14"/>
      <c r="C83" s="5" t="s">
        <v>1529</v>
      </c>
      <c r="D83" s="63">
        <f>SUMIF(Pdc!D:D,B83,Pdc!E:E)</f>
        <v>0</v>
      </c>
      <c r="E83" s="191"/>
      <c r="F83" s="201"/>
      <c r="G83" s="192"/>
      <c r="H83" s="192"/>
      <c r="I83" s="63">
        <f t="shared" si="4"/>
        <v>0</v>
      </c>
      <c r="J83" s="61">
        <v>0</v>
      </c>
      <c r="K83" s="39">
        <f t="shared" si="5"/>
        <v>0</v>
      </c>
    </row>
    <row r="84" spans="1:11" x14ac:dyDescent="0.25">
      <c r="A84" s="215"/>
      <c r="B84" s="14"/>
      <c r="C84" s="10" t="s">
        <v>771</v>
      </c>
      <c r="D84" s="63">
        <f>SUMIF(Pdc!D:D,B84,Pdc!E:E)</f>
        <v>0</v>
      </c>
      <c r="E84" s="191"/>
      <c r="F84" s="201"/>
      <c r="G84" s="192"/>
      <c r="H84" s="192"/>
      <c r="I84" s="63">
        <f t="shared" si="4"/>
        <v>0</v>
      </c>
      <c r="J84" s="61">
        <v>0</v>
      </c>
      <c r="K84" s="39">
        <f t="shared" si="5"/>
        <v>0</v>
      </c>
    </row>
    <row r="85" spans="1:11" x14ac:dyDescent="0.25">
      <c r="A85" s="1" t="s">
        <v>53</v>
      </c>
      <c r="B85" s="14" t="s">
        <v>1516</v>
      </c>
      <c r="C85" s="13" t="s">
        <v>772</v>
      </c>
      <c r="D85" s="63">
        <f>SUMIF(Pdc!D:D,B85,Pdc!E:E)</f>
        <v>104.13306</v>
      </c>
      <c r="E85" s="191"/>
      <c r="F85" s="191">
        <v>-92</v>
      </c>
      <c r="G85" s="192">
        <v>26</v>
      </c>
      <c r="H85" s="192"/>
      <c r="I85" s="63">
        <f t="shared" si="4"/>
        <v>38.13306</v>
      </c>
      <c r="J85" s="61">
        <v>37.195</v>
      </c>
      <c r="K85" s="39">
        <f t="shared" si="5"/>
        <v>0.93806000000000012</v>
      </c>
    </row>
    <row r="86" spans="1:11" x14ac:dyDescent="0.25">
      <c r="A86" s="1" t="s">
        <v>53</v>
      </c>
      <c r="B86" s="14" t="s">
        <v>1517</v>
      </c>
      <c r="C86" s="13" t="s">
        <v>261</v>
      </c>
      <c r="D86" s="63">
        <f>SUMIF(Pdc!D:D,B86,Pdc!E:E)</f>
        <v>0</v>
      </c>
      <c r="E86" s="191"/>
      <c r="F86" s="201"/>
      <c r="G86" s="192">
        <v>55</v>
      </c>
      <c r="H86" s="192"/>
      <c r="I86" s="63">
        <f t="shared" si="4"/>
        <v>55</v>
      </c>
      <c r="J86" s="61">
        <v>0</v>
      </c>
      <c r="K86" s="39">
        <f t="shared" si="5"/>
        <v>55</v>
      </c>
    </row>
    <row r="87" spans="1:11" x14ac:dyDescent="0.25">
      <c r="A87" s="1" t="s">
        <v>53</v>
      </c>
      <c r="B87" s="14" t="s">
        <v>1518</v>
      </c>
      <c r="C87" s="13" t="s">
        <v>1527</v>
      </c>
      <c r="D87" s="63">
        <f>SUMIF(Pdc!D:D,B87,Pdc!E:E)</f>
        <v>6.7980700000000018</v>
      </c>
      <c r="E87" s="191"/>
      <c r="F87" s="201">
        <v>3</v>
      </c>
      <c r="G87" s="192"/>
      <c r="I87" s="63">
        <f t="shared" si="4"/>
        <v>9.7980700000000027</v>
      </c>
      <c r="J87" s="61">
        <v>5</v>
      </c>
      <c r="K87" s="39">
        <f t="shared" si="5"/>
        <v>4.7980700000000027</v>
      </c>
    </row>
    <row r="88" spans="1:11" x14ac:dyDescent="0.25">
      <c r="A88" s="215"/>
      <c r="B88" s="14"/>
      <c r="C88" s="8" t="s">
        <v>1530</v>
      </c>
      <c r="D88" s="63">
        <f>SUMIF(Pdc!D:D,B88,Pdc!E:E)</f>
        <v>0</v>
      </c>
      <c r="E88" s="191"/>
      <c r="F88" s="201"/>
      <c r="G88" s="192"/>
      <c r="H88" s="192"/>
      <c r="I88" s="63">
        <f t="shared" si="4"/>
        <v>0</v>
      </c>
      <c r="J88" s="61">
        <v>0</v>
      </c>
      <c r="K88" s="39">
        <f t="shared" si="5"/>
        <v>0</v>
      </c>
    </row>
    <row r="89" spans="1:11" x14ac:dyDescent="0.25">
      <c r="A89" s="215" t="s">
        <v>61</v>
      </c>
      <c r="B89" s="14" t="s">
        <v>1519</v>
      </c>
      <c r="C89" s="13" t="s">
        <v>774</v>
      </c>
      <c r="D89" s="63">
        <f>SUMIF(Pdc!D:D,B89,Pdc!E:E)</f>
        <v>0</v>
      </c>
      <c r="E89" s="191"/>
      <c r="F89" s="201"/>
      <c r="G89" s="192">
        <v>62.260749999999994</v>
      </c>
      <c r="H89" s="192">
        <v>23.297979797979796</v>
      </c>
      <c r="I89" s="63">
        <f t="shared" si="4"/>
        <v>85.558729797979794</v>
      </c>
      <c r="J89" s="61">
        <v>85.558729797979794</v>
      </c>
      <c r="K89" s="39">
        <f t="shared" si="5"/>
        <v>0</v>
      </c>
    </row>
    <row r="90" spans="1:11" x14ac:dyDescent="0.25">
      <c r="A90" s="215" t="s">
        <v>61</v>
      </c>
      <c r="B90" s="14" t="s">
        <v>1520</v>
      </c>
      <c r="C90" s="13" t="s">
        <v>775</v>
      </c>
      <c r="D90" s="63">
        <f>SUMIF(Pdc!D:D,B90,Pdc!E:E)</f>
        <v>0</v>
      </c>
      <c r="E90" s="191"/>
      <c r="F90" s="201"/>
      <c r="G90" s="192">
        <v>185.7876</v>
      </c>
      <c r="I90" s="63">
        <f t="shared" si="4"/>
        <v>185.7876</v>
      </c>
      <c r="J90" s="61">
        <v>186.10338000000002</v>
      </c>
      <c r="K90" s="39">
        <f t="shared" si="5"/>
        <v>-0.31578000000001794</v>
      </c>
    </row>
    <row r="91" spans="1:11" x14ac:dyDescent="0.25">
      <c r="A91" s="215" t="s">
        <v>61</v>
      </c>
      <c r="B91" s="14" t="s">
        <v>1521</v>
      </c>
      <c r="C91" s="13" t="s">
        <v>1528</v>
      </c>
      <c r="D91" s="63">
        <f>SUMIF(Pdc!D:D,B91,Pdc!E:E)</f>
        <v>0</v>
      </c>
      <c r="E91" s="191"/>
      <c r="F91" s="201"/>
      <c r="G91" s="192">
        <v>6.4524600000000003</v>
      </c>
      <c r="H91" s="192"/>
      <c r="I91" s="63">
        <f t="shared" si="4"/>
        <v>6.4524600000000003</v>
      </c>
      <c r="J91" s="61">
        <v>6.4524600000000003</v>
      </c>
      <c r="K91" s="39">
        <f t="shared" si="5"/>
        <v>0</v>
      </c>
    </row>
    <row r="92" spans="1:11" x14ac:dyDescent="0.25">
      <c r="A92" s="215"/>
      <c r="B92" s="14"/>
      <c r="C92" s="5" t="s">
        <v>1531</v>
      </c>
      <c r="D92" s="63">
        <f>SUMIF(Pdc!D:D,B92,Pdc!E:E)</f>
        <v>0</v>
      </c>
      <c r="E92" s="191"/>
      <c r="F92" s="201"/>
      <c r="G92" s="192"/>
      <c r="H92" s="192"/>
      <c r="I92" s="63">
        <f t="shared" si="4"/>
        <v>0</v>
      </c>
      <c r="J92" s="61">
        <v>0</v>
      </c>
      <c r="K92" s="39">
        <f t="shared" si="5"/>
        <v>0</v>
      </c>
    </row>
    <row r="93" spans="1:11" x14ac:dyDescent="0.25">
      <c r="A93" s="1" t="s">
        <v>36</v>
      </c>
      <c r="B93" s="14" t="s">
        <v>1378</v>
      </c>
      <c r="C93" s="13" t="s">
        <v>1508</v>
      </c>
      <c r="D93" s="63">
        <f>SUMIF(Pdc!D:D,B93,Pdc!E:E)</f>
        <v>13</v>
      </c>
      <c r="E93" s="191"/>
      <c r="F93" s="201"/>
      <c r="G93" s="192">
        <v>16</v>
      </c>
      <c r="H93" s="192"/>
      <c r="I93" s="63">
        <f t="shared" si="4"/>
        <v>29</v>
      </c>
      <c r="J93" s="61">
        <v>30</v>
      </c>
      <c r="K93" s="39">
        <f t="shared" si="5"/>
        <v>-1</v>
      </c>
    </row>
    <row r="94" spans="1:11" x14ac:dyDescent="0.25">
      <c r="A94" s="1" t="s">
        <v>36</v>
      </c>
      <c r="B94" s="14" t="s">
        <v>1379</v>
      </c>
      <c r="C94" s="13" t="s">
        <v>1507</v>
      </c>
      <c r="D94" s="63">
        <f>SUMIF(Pdc!D:D,B94,Pdc!E:E)</f>
        <v>777.20686000000001</v>
      </c>
      <c r="E94" s="191"/>
      <c r="F94" s="201">
        <v>-613</v>
      </c>
      <c r="G94" s="192">
        <f>210-16</f>
        <v>194</v>
      </c>
      <c r="H94" s="192"/>
      <c r="I94" s="63">
        <f t="shared" si="4"/>
        <v>358.20686000000001</v>
      </c>
      <c r="J94" s="61">
        <v>368.75196</v>
      </c>
      <c r="K94" s="39">
        <f t="shared" si="5"/>
        <v>-10.545099999999991</v>
      </c>
    </row>
    <row r="95" spans="1:11" x14ac:dyDescent="0.25">
      <c r="A95" s="1" t="s">
        <v>36</v>
      </c>
      <c r="B95" s="14" t="s">
        <v>1380</v>
      </c>
      <c r="C95" s="13" t="s">
        <v>1532</v>
      </c>
      <c r="D95" s="63">
        <f>SUMIF(Pdc!D:D,B95,Pdc!E:E)</f>
        <v>0</v>
      </c>
      <c r="E95" s="191"/>
      <c r="F95" s="192"/>
      <c r="G95" s="192">
        <v>25</v>
      </c>
      <c r="H95" s="192"/>
      <c r="I95" s="63">
        <f t="shared" si="4"/>
        <v>25</v>
      </c>
      <c r="J95" s="61">
        <v>0</v>
      </c>
      <c r="K95" s="39">
        <f t="shared" si="5"/>
        <v>25</v>
      </c>
    </row>
    <row r="96" spans="1:11" x14ac:dyDescent="0.25">
      <c r="A96" s="215" t="s">
        <v>61</v>
      </c>
      <c r="B96" s="14" t="s">
        <v>1381</v>
      </c>
      <c r="C96" s="13" t="s">
        <v>1533</v>
      </c>
      <c r="D96" s="63">
        <f>SUMIF(Pdc!D:D,B96,Pdc!E:E)</f>
        <v>0</v>
      </c>
      <c r="E96" s="191"/>
      <c r="F96" s="192"/>
      <c r="G96" s="192">
        <v>208.38719000000057</v>
      </c>
      <c r="H96" s="192"/>
      <c r="I96" s="63">
        <f t="shared" si="4"/>
        <v>208.38719000000057</v>
      </c>
      <c r="J96" s="61">
        <v>191.65830000000003</v>
      </c>
      <c r="K96" s="39">
        <f t="shared" si="5"/>
        <v>16.728890000000547</v>
      </c>
    </row>
    <row r="97" spans="1:13" x14ac:dyDescent="0.25">
      <c r="A97" s="145" t="s">
        <v>61</v>
      </c>
      <c r="B97" s="11" t="s">
        <v>1382</v>
      </c>
      <c r="C97" s="13" t="s">
        <v>1534</v>
      </c>
      <c r="D97" s="63">
        <f>SUMIF(Pdc!D:D,B97,Pdc!E:E)</f>
        <v>0</v>
      </c>
      <c r="E97" s="191"/>
      <c r="F97" s="192"/>
      <c r="G97" s="192"/>
      <c r="I97" s="63">
        <f t="shared" si="4"/>
        <v>0</v>
      </c>
      <c r="J97" s="61">
        <v>0</v>
      </c>
      <c r="K97" s="39">
        <f t="shared" si="5"/>
        <v>0</v>
      </c>
    </row>
    <row r="98" spans="1:13" x14ac:dyDescent="0.25">
      <c r="A98" s="215"/>
      <c r="B98" s="14"/>
      <c r="C98" s="5" t="s">
        <v>1180</v>
      </c>
      <c r="D98" s="63">
        <f>SUMIF(Pdc!D:D,B98,Pdc!E:E)</f>
        <v>0</v>
      </c>
      <c r="E98" s="191"/>
      <c r="F98" s="42"/>
      <c r="G98" s="192"/>
      <c r="H98" s="192"/>
      <c r="I98" s="63">
        <f t="shared" si="4"/>
        <v>0</v>
      </c>
      <c r="J98" s="61">
        <v>0</v>
      </c>
      <c r="K98" s="39">
        <f t="shared" si="5"/>
        <v>0</v>
      </c>
    </row>
    <row r="99" spans="1:13" x14ac:dyDescent="0.25">
      <c r="A99" s="1" t="s">
        <v>1439</v>
      </c>
      <c r="B99" s="14" t="s">
        <v>1383</v>
      </c>
      <c r="C99" s="12" t="s">
        <v>287</v>
      </c>
      <c r="D99" s="63">
        <f>SUMIF(Pdc!D:D,B99,Pdc!E:E)</f>
        <v>1.8298400000000044</v>
      </c>
      <c r="E99" s="191"/>
      <c r="F99" s="201"/>
      <c r="G99" s="192"/>
      <c r="H99" s="192"/>
      <c r="I99" s="63">
        <f t="shared" si="4"/>
        <v>1.8298400000000044</v>
      </c>
      <c r="J99" s="61">
        <v>16.801099999999998</v>
      </c>
      <c r="K99" s="39">
        <f t="shared" si="5"/>
        <v>-14.971259999999994</v>
      </c>
    </row>
    <row r="100" spans="1:13" x14ac:dyDescent="0.25">
      <c r="A100" s="1" t="s">
        <v>39</v>
      </c>
      <c r="B100" s="14" t="s">
        <v>1384</v>
      </c>
      <c r="C100" s="12" t="s">
        <v>274</v>
      </c>
      <c r="D100" s="63">
        <f>SUMIF(Pdc!D:D,B100,Pdc!E:E)</f>
        <v>0.76205999999999996</v>
      </c>
      <c r="E100" s="191"/>
      <c r="F100" s="201"/>
      <c r="G100" s="192">
        <v>-247</v>
      </c>
      <c r="H100" s="192">
        <v>-4.3916666666666675</v>
      </c>
      <c r="I100" s="63">
        <f t="shared" ref="I100:I130" si="6">SUM(D100:H100)</f>
        <v>-250.62960666666669</v>
      </c>
      <c r="J100" s="61">
        <v>-193.79881333333333</v>
      </c>
      <c r="K100" s="39">
        <f t="shared" ref="K100:K141" si="7">I100-J100</f>
        <v>-56.830793333333361</v>
      </c>
    </row>
    <row r="101" spans="1:13" x14ac:dyDescent="0.25">
      <c r="A101" s="215"/>
      <c r="B101" s="14"/>
      <c r="C101" s="5" t="s">
        <v>1181</v>
      </c>
      <c r="D101" s="63">
        <f>SUMIF(Pdc!D:D,B101,Pdc!E:E)</f>
        <v>0</v>
      </c>
      <c r="E101" s="191"/>
      <c r="F101" s="201"/>
      <c r="G101" s="192"/>
      <c r="H101" s="192"/>
      <c r="I101" s="63">
        <f t="shared" si="6"/>
        <v>0</v>
      </c>
      <c r="J101" s="61">
        <v>0</v>
      </c>
      <c r="K101" s="39">
        <f t="shared" si="7"/>
        <v>0</v>
      </c>
    </row>
    <row r="102" spans="1:13" x14ac:dyDescent="0.25">
      <c r="A102" s="215" t="s">
        <v>67</v>
      </c>
      <c r="B102" s="14" t="s">
        <v>1385</v>
      </c>
      <c r="C102" s="12" t="s">
        <v>1376</v>
      </c>
      <c r="D102" s="63">
        <f>SUMIF(Pdc!D:D,B102,Pdc!E:E)</f>
        <v>0</v>
      </c>
      <c r="E102" s="191"/>
      <c r="F102" s="201"/>
      <c r="G102" s="192">
        <v>151.98204000000001</v>
      </c>
      <c r="H102" s="192"/>
      <c r="I102" s="63">
        <f t="shared" si="6"/>
        <v>151.98204000000001</v>
      </c>
      <c r="J102" s="61">
        <v>151.98204000000001</v>
      </c>
      <c r="K102" s="39">
        <f t="shared" si="7"/>
        <v>0</v>
      </c>
    </row>
    <row r="103" spans="1:13" x14ac:dyDescent="0.25">
      <c r="A103" s="215" t="s">
        <v>62</v>
      </c>
      <c r="B103" s="14" t="s">
        <v>1386</v>
      </c>
      <c r="C103" s="12" t="s">
        <v>1377</v>
      </c>
      <c r="D103" s="63">
        <f>SUMIF(Pdc!D:D,B103,Pdc!E:E)</f>
        <v>0</v>
      </c>
      <c r="E103" s="191"/>
      <c r="F103" s="42"/>
      <c r="G103" s="192"/>
      <c r="H103" s="192">
        <v>14.109693327893321</v>
      </c>
      <c r="I103" s="63">
        <f t="shared" si="6"/>
        <v>14.109693327893321</v>
      </c>
      <c r="J103" s="61">
        <v>14.109693327893321</v>
      </c>
      <c r="K103" s="39">
        <f t="shared" si="7"/>
        <v>0</v>
      </c>
    </row>
    <row r="104" spans="1:13" x14ac:dyDescent="0.25">
      <c r="A104" s="1" t="s">
        <v>40</v>
      </c>
      <c r="B104" s="14" t="s">
        <v>1387</v>
      </c>
      <c r="C104" s="12" t="s">
        <v>1374</v>
      </c>
      <c r="D104" s="63">
        <f>SUMIF(Pdc!D:D,B104,Pdc!E:E)</f>
        <v>0</v>
      </c>
      <c r="E104" s="191"/>
      <c r="F104" s="42"/>
      <c r="G104" s="192">
        <v>30</v>
      </c>
      <c r="H104" s="192">
        <v>-1.75</v>
      </c>
      <c r="I104" s="63">
        <f t="shared" si="6"/>
        <v>28.25</v>
      </c>
      <c r="J104" s="61">
        <v>-2.166666666666667</v>
      </c>
      <c r="K104" s="39">
        <f t="shared" si="7"/>
        <v>30.416666666666668</v>
      </c>
    </row>
    <row r="105" spans="1:13" x14ac:dyDescent="0.25">
      <c r="A105" s="1" t="s">
        <v>75</v>
      </c>
      <c r="B105" s="14" t="s">
        <v>1388</v>
      </c>
      <c r="C105" s="12" t="s">
        <v>1375</v>
      </c>
      <c r="D105" s="63">
        <f>SUMIF(Pdc!D:D,B105,Pdc!E:E)</f>
        <v>0</v>
      </c>
      <c r="E105" s="191"/>
      <c r="F105" s="201"/>
      <c r="G105" s="192"/>
      <c r="H105" s="192">
        <v>10.376666666666628</v>
      </c>
      <c r="I105" s="63">
        <f t="shared" si="6"/>
        <v>10.376666666666628</v>
      </c>
      <c r="J105" s="61">
        <v>0</v>
      </c>
      <c r="K105" s="39">
        <f t="shared" si="7"/>
        <v>10.376666666666628</v>
      </c>
      <c r="M105" s="192"/>
    </row>
    <row r="106" spans="1:13" x14ac:dyDescent="0.25">
      <c r="A106" s="215"/>
      <c r="B106" s="14"/>
      <c r="C106" s="5" t="s">
        <v>199</v>
      </c>
      <c r="D106" s="63">
        <f>SUMIF(Pdc!D:D,B106,Pdc!E:E)</f>
        <v>0</v>
      </c>
      <c r="E106" s="191"/>
      <c r="F106" s="201"/>
      <c r="G106" s="192"/>
      <c r="H106" s="192"/>
      <c r="I106" s="63">
        <f t="shared" si="6"/>
        <v>0</v>
      </c>
      <c r="J106" s="61">
        <v>0</v>
      </c>
      <c r="K106" s="39">
        <f t="shared" si="7"/>
        <v>0</v>
      </c>
    </row>
    <row r="107" spans="1:13" x14ac:dyDescent="0.25">
      <c r="A107" s="1" t="s">
        <v>42</v>
      </c>
      <c r="B107" s="1" t="s">
        <v>200</v>
      </c>
      <c r="C107" s="1" t="s">
        <v>199</v>
      </c>
      <c r="D107" s="63">
        <f>SUMIF(Pdc!D:D,B107,Pdc!E:E)</f>
        <v>0</v>
      </c>
      <c r="E107" s="191"/>
      <c r="F107" s="201"/>
      <c r="G107" s="192">
        <f>(4.25%*SUM(I6:I9)+20%*0)</f>
        <v>48.80678990833335</v>
      </c>
      <c r="H107" s="191">
        <v>0</v>
      </c>
      <c r="I107" s="63">
        <f t="shared" si="6"/>
        <v>48.80678990833335</v>
      </c>
      <c r="J107" s="61">
        <v>65.992458333333346</v>
      </c>
      <c r="K107" s="39">
        <f t="shared" si="7"/>
        <v>-17.185668424999996</v>
      </c>
    </row>
    <row r="108" spans="1:13" s="220" customFormat="1" ht="13" x14ac:dyDescent="0.3">
      <c r="A108" s="183"/>
      <c r="B108" s="217"/>
      <c r="C108" s="217" t="s">
        <v>205</v>
      </c>
      <c r="D108" s="71"/>
      <c r="E108" s="218"/>
      <c r="F108" s="219"/>
      <c r="G108" s="219"/>
      <c r="H108" s="219"/>
      <c r="I108" s="71">
        <f t="shared" si="6"/>
        <v>0</v>
      </c>
      <c r="J108" s="224">
        <v>0</v>
      </c>
      <c r="K108" s="72">
        <f t="shared" si="7"/>
        <v>0</v>
      </c>
    </row>
    <row r="109" spans="1:13" x14ac:dyDescent="0.25">
      <c r="A109" s="1" t="s">
        <v>1504</v>
      </c>
      <c r="B109" s="1" t="s">
        <v>1504</v>
      </c>
      <c r="C109" s="52" t="s">
        <v>1480</v>
      </c>
      <c r="D109" s="63">
        <f>SUMIF(Pdc!D:D,B109,Pdc!E:E)</f>
        <v>945.5331000000001</v>
      </c>
      <c r="E109" s="191"/>
      <c r="F109" s="189"/>
      <c r="G109" s="192">
        <v>-229</v>
      </c>
      <c r="H109" s="192">
        <v>6.25</v>
      </c>
      <c r="I109" s="63">
        <f t="shared" si="6"/>
        <v>722.7831000000001</v>
      </c>
      <c r="J109" s="61">
        <v>880.36252000000036</v>
      </c>
      <c r="K109" s="39">
        <f t="shared" si="7"/>
        <v>-157.57942000000025</v>
      </c>
    </row>
    <row r="110" spans="1:13" x14ac:dyDescent="0.25">
      <c r="A110" s="1" t="s">
        <v>1505</v>
      </c>
      <c r="B110" s="1" t="s">
        <v>1505</v>
      </c>
      <c r="C110" s="45" t="s">
        <v>1482</v>
      </c>
      <c r="D110" s="63">
        <f>SUMIF(Pdc!D:D,B110,Pdc!E:E)</f>
        <v>22328.864320000001</v>
      </c>
      <c r="E110" s="191"/>
      <c r="F110" s="192">
        <f>289+7+100-4</f>
        <v>392</v>
      </c>
      <c r="G110" s="192">
        <f>(-G4)+812</f>
        <v>1043</v>
      </c>
      <c r="H110" s="192">
        <v>452.95</v>
      </c>
      <c r="I110" s="63">
        <f t="shared" si="6"/>
        <v>24216.814320000001</v>
      </c>
      <c r="J110" s="61">
        <v>26656.795773333335</v>
      </c>
      <c r="K110" s="39">
        <f t="shared" si="7"/>
        <v>-2439.9814533333338</v>
      </c>
    </row>
    <row r="111" spans="1:13" x14ac:dyDescent="0.25">
      <c r="A111" s="1" t="s">
        <v>1539</v>
      </c>
      <c r="B111" s="1" t="s">
        <v>1539</v>
      </c>
      <c r="C111" s="45" t="s">
        <v>1483</v>
      </c>
      <c r="D111" s="63">
        <f>SUMIF(Pdc!D:D,B111,Pdc!E:E)</f>
        <v>-1683.0787799999998</v>
      </c>
      <c r="E111" s="191"/>
      <c r="F111" s="192">
        <f>-289-7-100+4</f>
        <v>-392</v>
      </c>
      <c r="G111" s="192">
        <v>-75</v>
      </c>
      <c r="H111" s="192">
        <v>0</v>
      </c>
      <c r="I111" s="63">
        <f t="shared" si="6"/>
        <v>-2150.0787799999998</v>
      </c>
      <c r="J111" s="61">
        <v>-1995.8794199999998</v>
      </c>
      <c r="K111" s="39">
        <f t="shared" si="7"/>
        <v>-154.19936000000007</v>
      </c>
    </row>
    <row r="112" spans="1:13" x14ac:dyDescent="0.25">
      <c r="A112" s="1" t="s">
        <v>1540</v>
      </c>
      <c r="B112" s="1" t="s">
        <v>1540</v>
      </c>
      <c r="C112" s="45" t="s">
        <v>1484</v>
      </c>
      <c r="D112" s="63">
        <f>SUMIF(Pdc!D:D,B112,Pdc!E:E)</f>
        <v>3061.5844100000004</v>
      </c>
      <c r="E112" s="191"/>
      <c r="F112" s="191"/>
      <c r="G112" s="192"/>
      <c r="H112" s="192">
        <v>0</v>
      </c>
      <c r="I112" s="63">
        <f t="shared" si="6"/>
        <v>3061.5844100000004</v>
      </c>
      <c r="J112" s="61">
        <v>3802.6637600000004</v>
      </c>
      <c r="K112" s="39">
        <f t="shared" si="7"/>
        <v>-741.07934999999998</v>
      </c>
    </row>
    <row r="113" spans="1:11" x14ac:dyDescent="0.25">
      <c r="A113" s="1" t="s">
        <v>1541</v>
      </c>
      <c r="B113" s="1" t="s">
        <v>1541</v>
      </c>
      <c r="C113" s="45" t="s">
        <v>1485</v>
      </c>
      <c r="D113" s="63">
        <f>SUMIF(Pdc!D:D,B113,Pdc!E:E)</f>
        <v>439.99846000000002</v>
      </c>
      <c r="E113" s="191"/>
      <c r="F113" s="191"/>
      <c r="G113" s="192"/>
      <c r="H113" s="192">
        <v>0</v>
      </c>
      <c r="I113" s="63">
        <f t="shared" si="6"/>
        <v>439.99846000000002</v>
      </c>
      <c r="J113" s="61">
        <v>539.61105000000009</v>
      </c>
      <c r="K113" s="39">
        <f t="shared" si="7"/>
        <v>-99.612590000000068</v>
      </c>
    </row>
    <row r="114" spans="1:11" x14ac:dyDescent="0.25">
      <c r="A114" s="1" t="s">
        <v>1542</v>
      </c>
      <c r="B114" s="1" t="s">
        <v>1542</v>
      </c>
      <c r="C114" s="45" t="s">
        <v>1488</v>
      </c>
      <c r="D114" s="63">
        <f>SUMIF(Pdc!D:D,B114,Pdc!E:E)</f>
        <v>2925.2716700000001</v>
      </c>
      <c r="E114" s="191"/>
      <c r="F114" s="191"/>
      <c r="G114" s="192"/>
      <c r="H114" s="192">
        <v>-962.31143618217413</v>
      </c>
      <c r="I114" s="63">
        <f t="shared" si="6"/>
        <v>1962.9602338178261</v>
      </c>
      <c r="J114" s="61">
        <v>2538.4693579844925</v>
      </c>
      <c r="K114" s="39">
        <f t="shared" si="7"/>
        <v>-575.50912416666642</v>
      </c>
    </row>
    <row r="115" spans="1:11" x14ac:dyDescent="0.25">
      <c r="A115" s="1" t="s">
        <v>1543</v>
      </c>
      <c r="B115" s="1" t="s">
        <v>1543</v>
      </c>
      <c r="C115" s="45" t="s">
        <v>1489</v>
      </c>
      <c r="D115" s="63">
        <f>SUMIF(Pdc!D:D,B115,Pdc!E:E)</f>
        <v>0</v>
      </c>
      <c r="E115" s="191"/>
      <c r="F115" s="191"/>
      <c r="G115" s="192"/>
      <c r="H115" s="192"/>
      <c r="I115" s="63">
        <f t="shared" si="6"/>
        <v>0</v>
      </c>
      <c r="J115" s="61">
        <v>0</v>
      </c>
      <c r="K115" s="39">
        <f t="shared" si="7"/>
        <v>0</v>
      </c>
    </row>
    <row r="116" spans="1:11" x14ac:dyDescent="0.25">
      <c r="A116" s="2"/>
      <c r="C116" s="53" t="s">
        <v>76</v>
      </c>
      <c r="D116" s="63">
        <f>SUMIF(Pdc!D:D,B116,Pdc!E:E)</f>
        <v>0</v>
      </c>
      <c r="E116" s="191"/>
      <c r="F116" s="191"/>
      <c r="G116" s="192"/>
      <c r="H116" s="192"/>
      <c r="I116" s="63">
        <f t="shared" si="6"/>
        <v>0</v>
      </c>
      <c r="J116" s="61">
        <v>0</v>
      </c>
      <c r="K116" s="39">
        <f t="shared" si="7"/>
        <v>0</v>
      </c>
    </row>
    <row r="117" spans="1:11" x14ac:dyDescent="0.25">
      <c r="A117" s="1" t="s">
        <v>1544</v>
      </c>
      <c r="B117" s="1" t="s">
        <v>1544</v>
      </c>
      <c r="C117" s="45" t="s">
        <v>1490</v>
      </c>
      <c r="D117" s="63">
        <f>SUMIF(Pdc!D:D,B117,Pdc!E:E)</f>
        <v>-7537.5944999999992</v>
      </c>
      <c r="E117" s="191">
        <v>-10</v>
      </c>
      <c r="F117" s="191"/>
      <c r="G117" s="192">
        <f>-1323.2+783-50+1309+199+48-138-21+10</f>
        <v>816.8</v>
      </c>
      <c r="H117" s="192">
        <v>-369.33333333333331</v>
      </c>
      <c r="I117" s="63">
        <f t="shared" si="6"/>
        <v>-7100.1278333333321</v>
      </c>
      <c r="J117" s="61">
        <v>-9478.8078433333339</v>
      </c>
      <c r="K117" s="39">
        <f t="shared" si="7"/>
        <v>2378.6800100000019</v>
      </c>
    </row>
    <row r="118" spans="1:11" x14ac:dyDescent="0.25">
      <c r="A118" s="1" t="s">
        <v>1545</v>
      </c>
      <c r="B118" s="1" t="s">
        <v>1545</v>
      </c>
      <c r="C118" s="45" t="s">
        <v>1491</v>
      </c>
      <c r="D118" s="63">
        <f>SUMIF(Pdc!D:D,B118,Pdc!E:E)</f>
        <v>0</v>
      </c>
      <c r="E118" s="191"/>
      <c r="F118" s="191"/>
      <c r="G118" s="192">
        <f>-G107</f>
        <v>-48.80678990833335</v>
      </c>
      <c r="H118" s="192">
        <v>-3.583333333333333</v>
      </c>
      <c r="I118" s="63">
        <f t="shared" si="6"/>
        <v>-52.390123241666686</v>
      </c>
      <c r="J118" s="61">
        <v>-70.917881666666673</v>
      </c>
      <c r="K118" s="39">
        <f t="shared" si="7"/>
        <v>18.527758424999988</v>
      </c>
    </row>
    <row r="119" spans="1:11" x14ac:dyDescent="0.25">
      <c r="A119" s="1" t="s">
        <v>1546</v>
      </c>
      <c r="B119" s="1" t="s">
        <v>1546</v>
      </c>
      <c r="C119" s="45" t="s">
        <v>1492</v>
      </c>
      <c r="D119" s="63">
        <f>SUMIF(Pdc!D:D,B119,Pdc!E:E)</f>
        <v>-674.73827999999992</v>
      </c>
      <c r="E119" s="191"/>
      <c r="F119" s="191"/>
      <c r="G119" s="192"/>
      <c r="H119" s="191">
        <v>-3.0833333333333335</v>
      </c>
      <c r="I119" s="63">
        <f t="shared" si="6"/>
        <v>-677.82161333333329</v>
      </c>
      <c r="J119" s="61">
        <v>-218.96321333333336</v>
      </c>
      <c r="K119" s="39">
        <f t="shared" si="7"/>
        <v>-458.85839999999996</v>
      </c>
    </row>
    <row r="120" spans="1:11" x14ac:dyDescent="0.25">
      <c r="A120" s="1" t="s">
        <v>1547</v>
      </c>
      <c r="B120" s="1" t="s">
        <v>1547</v>
      </c>
      <c r="C120" s="45" t="s">
        <v>1304</v>
      </c>
      <c r="D120" s="63">
        <f>SUMIF(Pdc!D:D,B120,Pdc!E:E)</f>
        <v>-1871.9507100000001</v>
      </c>
      <c r="E120" s="191"/>
      <c r="F120" s="191"/>
      <c r="G120" s="192">
        <f>19-107.5+65</f>
        <v>-23.5</v>
      </c>
      <c r="H120" s="192">
        <v>-354.16666666666697</v>
      </c>
      <c r="I120" s="63">
        <f t="shared" si="6"/>
        <v>-2249.617376666667</v>
      </c>
      <c r="J120" s="61">
        <v>-2093.0685733333335</v>
      </c>
      <c r="K120" s="39">
        <f t="shared" si="7"/>
        <v>-156.54880333333358</v>
      </c>
    </row>
    <row r="121" spans="1:11" x14ac:dyDescent="0.25">
      <c r="A121" s="1" t="s">
        <v>1548</v>
      </c>
      <c r="B121" s="1" t="s">
        <v>1548</v>
      </c>
      <c r="C121" s="45" t="s">
        <v>1493</v>
      </c>
      <c r="D121" s="63">
        <f>SUMIF(Pdc!D:D,B121,Pdc!E:E)</f>
        <v>-8647.2588099999994</v>
      </c>
      <c r="E121" s="191"/>
      <c r="F121" s="191"/>
      <c r="G121" s="192"/>
      <c r="H121" s="191">
        <v>-960.31666666666661</v>
      </c>
      <c r="I121" s="63">
        <f t="shared" si="6"/>
        <v>-9607.5754766666651</v>
      </c>
      <c r="J121" s="61">
        <v>-10205.119216666666</v>
      </c>
      <c r="K121" s="39">
        <f t="shared" si="7"/>
        <v>597.54374000000098</v>
      </c>
    </row>
    <row r="122" spans="1:11" x14ac:dyDescent="0.25">
      <c r="A122" s="1" t="s">
        <v>1549</v>
      </c>
      <c r="B122" s="1" t="s">
        <v>1549</v>
      </c>
      <c r="C122" s="45" t="s">
        <v>1494</v>
      </c>
      <c r="D122" s="63">
        <f>SUMIF(Pdc!D:D,B122,Pdc!E:E)</f>
        <v>-123.40631999999999</v>
      </c>
      <c r="E122" s="191"/>
      <c r="F122" s="191"/>
      <c r="G122" s="192"/>
      <c r="H122" s="191"/>
      <c r="I122" s="63">
        <f t="shared" si="6"/>
        <v>-123.40631999999999</v>
      </c>
      <c r="J122" s="61">
        <v>-43.906320000000001</v>
      </c>
      <c r="K122" s="39">
        <f t="shared" si="7"/>
        <v>-79.5</v>
      </c>
    </row>
    <row r="123" spans="1:11" x14ac:dyDescent="0.25">
      <c r="A123" s="2"/>
      <c r="C123" s="54" t="s">
        <v>1600</v>
      </c>
      <c r="D123" s="63">
        <f>SUMIF(Pdc!D:D,B123,Pdc!E:E)</f>
        <v>0</v>
      </c>
      <c r="E123" s="191"/>
      <c r="F123" s="191"/>
      <c r="G123" s="192"/>
      <c r="H123" s="191"/>
      <c r="I123" s="63">
        <f t="shared" si="6"/>
        <v>0</v>
      </c>
      <c r="J123" s="61">
        <v>0</v>
      </c>
      <c r="K123" s="39">
        <f t="shared" si="7"/>
        <v>0</v>
      </c>
    </row>
    <row r="124" spans="1:11" x14ac:dyDescent="0.25">
      <c r="A124" s="1" t="s">
        <v>1560</v>
      </c>
      <c r="B124" s="1" t="s">
        <v>1560</v>
      </c>
      <c r="C124" s="47" t="s">
        <v>1301</v>
      </c>
      <c r="D124" s="63">
        <f>SUMIF(Pdc!D:D,B124,Pdc!E:E)</f>
        <v>75298.691849999988</v>
      </c>
      <c r="E124" s="191"/>
      <c r="F124" s="191">
        <v>831</v>
      </c>
      <c r="G124" s="192">
        <f>146-73</f>
        <v>73</v>
      </c>
      <c r="H124" s="192">
        <v>9361.2803030303021</v>
      </c>
      <c r="I124" s="63">
        <f t="shared" si="6"/>
        <v>85563.972153030292</v>
      </c>
      <c r="J124" s="61">
        <v>84754.017595757556</v>
      </c>
      <c r="K124" s="39">
        <f t="shared" si="7"/>
        <v>809.95455727273657</v>
      </c>
    </row>
    <row r="125" spans="1:11" x14ac:dyDescent="0.25">
      <c r="A125" s="1" t="s">
        <v>1561</v>
      </c>
      <c r="B125" s="1" t="s">
        <v>1561</v>
      </c>
      <c r="C125" s="47" t="s">
        <v>1495</v>
      </c>
      <c r="D125" s="63">
        <f>SUMIF(Pdc!D:D,B125,Pdc!E:E)</f>
        <v>-14544.082560000001</v>
      </c>
      <c r="E125" s="191"/>
      <c r="F125" s="191">
        <v>-739</v>
      </c>
      <c r="G125" s="192">
        <v>-2545.168810000001</v>
      </c>
      <c r="H125" s="192">
        <v>-35.047979797979792</v>
      </c>
      <c r="I125" s="63">
        <f t="shared" si="6"/>
        <v>-17863.299349797981</v>
      </c>
      <c r="J125" s="61">
        <v>-15974.551973131312</v>
      </c>
      <c r="K125" s="39">
        <f t="shared" si="7"/>
        <v>-1888.7473766666681</v>
      </c>
    </row>
    <row r="126" spans="1:11" x14ac:dyDescent="0.25">
      <c r="A126" s="1" t="s">
        <v>1562</v>
      </c>
      <c r="B126" s="1" t="s">
        <v>1562</v>
      </c>
      <c r="C126" s="47" t="s">
        <v>1302</v>
      </c>
      <c r="D126" s="63">
        <f>SUMIF(Pdc!D:D,B126,Pdc!E:E)</f>
        <v>9236.0127600000014</v>
      </c>
      <c r="E126" s="191"/>
      <c r="F126" s="191">
        <f>-F127</f>
        <v>10019</v>
      </c>
      <c r="G126" s="192">
        <f>21+73</f>
        <v>94</v>
      </c>
      <c r="H126" s="192">
        <v>1190.7</v>
      </c>
      <c r="I126" s="63">
        <f t="shared" si="6"/>
        <v>20539.712760000002</v>
      </c>
      <c r="J126" s="61">
        <v>20184.701000000001</v>
      </c>
      <c r="K126" s="39">
        <f t="shared" si="7"/>
        <v>355.01176000000123</v>
      </c>
    </row>
    <row r="127" spans="1:11" x14ac:dyDescent="0.25">
      <c r="A127" s="1" t="s">
        <v>1563</v>
      </c>
      <c r="B127" s="1" t="s">
        <v>1563</v>
      </c>
      <c r="C127" s="47" t="s">
        <v>1495</v>
      </c>
      <c r="D127" s="63">
        <f>SUMIF(Pdc!D:D,B127,Pdc!E:E)</f>
        <v>0</v>
      </c>
      <c r="E127" s="191"/>
      <c r="F127" s="191">
        <v>-10019</v>
      </c>
      <c r="G127" s="192">
        <v>-1273.8169499999997</v>
      </c>
      <c r="H127" s="192">
        <v>-40.609693327893318</v>
      </c>
      <c r="I127" s="63">
        <f t="shared" si="6"/>
        <v>-11333.426643327894</v>
      </c>
      <c r="J127" s="61">
        <v>-10415.613693327892</v>
      </c>
      <c r="K127" s="39">
        <f t="shared" si="7"/>
        <v>-917.81295000000136</v>
      </c>
    </row>
    <row r="128" spans="1:11" x14ac:dyDescent="0.25">
      <c r="A128" s="1" t="s">
        <v>1564</v>
      </c>
      <c r="B128" s="1" t="s">
        <v>1564</v>
      </c>
      <c r="C128" s="47" t="s">
        <v>1303</v>
      </c>
      <c r="D128" s="63">
        <f>SUMIF(Pdc!D:D,B128,Pdc!E:E)</f>
        <v>953.93402000000003</v>
      </c>
      <c r="E128" s="191"/>
      <c r="F128" s="191"/>
      <c r="G128" s="192"/>
      <c r="H128" s="192">
        <v>-894</v>
      </c>
      <c r="I128" s="63">
        <f t="shared" si="6"/>
        <v>59.934020000000032</v>
      </c>
      <c r="J128" s="61">
        <v>59.488550000000032</v>
      </c>
      <c r="K128" s="39">
        <f t="shared" si="7"/>
        <v>0.44547000000000025</v>
      </c>
    </row>
    <row r="129" spans="1:11" x14ac:dyDescent="0.25">
      <c r="A129" s="1"/>
      <c r="C129" s="55" t="s">
        <v>1601</v>
      </c>
      <c r="D129" s="63">
        <f>SUMIF(Pdc!D:D,B129,Pdc!E:E)</f>
        <v>0</v>
      </c>
      <c r="E129" s="191"/>
      <c r="F129" s="191"/>
      <c r="G129" s="192"/>
      <c r="H129" s="191"/>
      <c r="I129" s="63">
        <f t="shared" si="6"/>
        <v>0</v>
      </c>
      <c r="J129" s="61">
        <v>0</v>
      </c>
      <c r="K129" s="39"/>
    </row>
    <row r="130" spans="1:11" x14ac:dyDescent="0.25">
      <c r="A130" s="2"/>
      <c r="C130" s="46" t="s">
        <v>1496</v>
      </c>
      <c r="D130" s="63">
        <f>SUMIF(Pdc!D:D,B130,Pdc!E:E)</f>
        <v>0</v>
      </c>
      <c r="E130" s="191"/>
      <c r="F130" s="191"/>
      <c r="G130" s="192"/>
      <c r="H130" s="191"/>
      <c r="I130" s="63">
        <f t="shared" si="6"/>
        <v>0</v>
      </c>
      <c r="J130" s="61">
        <v>0</v>
      </c>
      <c r="K130" s="39">
        <f t="shared" si="7"/>
        <v>0</v>
      </c>
    </row>
    <row r="131" spans="1:11" x14ac:dyDescent="0.25">
      <c r="A131" s="1" t="s">
        <v>1550</v>
      </c>
      <c r="B131" s="1" t="s">
        <v>1550</v>
      </c>
      <c r="C131" s="45" t="s">
        <v>1276</v>
      </c>
      <c r="D131" s="63">
        <f>SUMIF(Pdc!D:D,B131,Pdc!E:E)</f>
        <v>0</v>
      </c>
      <c r="E131" s="191"/>
      <c r="F131" s="191"/>
      <c r="G131" s="192"/>
      <c r="H131" s="192">
        <v>-5644</v>
      </c>
      <c r="I131" s="63">
        <f>SUM(D131:H131)</f>
        <v>-5644</v>
      </c>
      <c r="J131" s="61">
        <v>-5644</v>
      </c>
      <c r="K131" s="39">
        <f t="shared" si="7"/>
        <v>0</v>
      </c>
    </row>
    <row r="132" spans="1:11" x14ac:dyDescent="0.25">
      <c r="A132" s="1" t="s">
        <v>1551</v>
      </c>
      <c r="B132" s="1" t="s">
        <v>1551</v>
      </c>
      <c r="C132" s="45" t="s">
        <v>1497</v>
      </c>
      <c r="D132" s="63">
        <f>SUMIF(Pdc!D:D,B132,Pdc!E:E)</f>
        <v>-1629.20784</v>
      </c>
      <c r="E132" s="191"/>
      <c r="F132" s="191"/>
      <c r="G132" s="192"/>
      <c r="H132" s="191">
        <v>-3.5833333333333335</v>
      </c>
      <c r="I132" s="63">
        <f t="shared" ref="I132:I141" si="8">SUM(D132:H132)</f>
        <v>-1632.7911733333333</v>
      </c>
      <c r="J132" s="61">
        <v>-1528.4540833333333</v>
      </c>
      <c r="K132" s="39">
        <f t="shared" si="7"/>
        <v>-104.33708999999999</v>
      </c>
    </row>
    <row r="133" spans="1:11" x14ac:dyDescent="0.25">
      <c r="A133" s="1" t="s">
        <v>1552</v>
      </c>
      <c r="B133" s="1" t="s">
        <v>1552</v>
      </c>
      <c r="C133" s="55" t="s">
        <v>1498</v>
      </c>
      <c r="D133" s="63">
        <f>SUMIF(Pdc!D:D,B133,Pdc!E:E)</f>
        <v>78599.429430000004</v>
      </c>
      <c r="E133" s="191"/>
      <c r="F133" s="192"/>
      <c r="G133" s="192">
        <f>-1309+138</f>
        <v>-1171</v>
      </c>
      <c r="H133" s="191">
        <v>-322</v>
      </c>
      <c r="I133" s="63">
        <f t="shared" si="8"/>
        <v>77106.429430000004</v>
      </c>
      <c r="J133" s="61">
        <v>74307.614219999974</v>
      </c>
      <c r="K133" s="39">
        <f t="shared" si="7"/>
        <v>2798.8152100000298</v>
      </c>
    </row>
    <row r="134" spans="1:11" x14ac:dyDescent="0.25">
      <c r="A134" s="2"/>
      <c r="C134" s="55" t="s">
        <v>1602</v>
      </c>
      <c r="D134" s="63">
        <f>SUMIF(Pdc!D:D,B134,Pdc!E:E)</f>
        <v>0</v>
      </c>
      <c r="E134" s="191"/>
      <c r="F134" s="191"/>
      <c r="G134" s="192"/>
      <c r="H134" s="191"/>
      <c r="I134" s="63">
        <f t="shared" si="8"/>
        <v>0</v>
      </c>
      <c r="J134" s="61">
        <v>0</v>
      </c>
      <c r="K134" s="39">
        <f t="shared" si="7"/>
        <v>0</v>
      </c>
    </row>
    <row r="135" spans="1:11" x14ac:dyDescent="0.25">
      <c r="A135" s="1" t="s">
        <v>1553</v>
      </c>
      <c r="B135" s="1" t="s">
        <v>1553</v>
      </c>
      <c r="C135" s="47" t="s">
        <v>1305</v>
      </c>
      <c r="D135" s="63">
        <f>SUMIF(Pdc!D:D,B135,Pdc!E:E)</f>
        <v>-4100</v>
      </c>
      <c r="E135" s="191"/>
      <c r="F135" s="191"/>
      <c r="G135" s="192"/>
      <c r="H135" s="191"/>
      <c r="I135" s="63">
        <f t="shared" si="8"/>
        <v>-4100</v>
      </c>
      <c r="J135" s="61">
        <v>-4100</v>
      </c>
      <c r="K135" s="39">
        <f t="shared" si="7"/>
        <v>0</v>
      </c>
    </row>
    <row r="136" spans="1:11" x14ac:dyDescent="0.25">
      <c r="A136" s="1" t="s">
        <v>1554</v>
      </c>
      <c r="B136" s="1" t="s">
        <v>1554</v>
      </c>
      <c r="C136" s="47" t="s">
        <v>1499</v>
      </c>
      <c r="D136" s="63">
        <f>SUMIF(Pdc!D:D,B136,Pdc!E:E)</f>
        <v>-281.92897999999997</v>
      </c>
      <c r="E136" s="191"/>
      <c r="F136" s="191"/>
      <c r="G136" s="192"/>
      <c r="H136" s="191"/>
      <c r="I136" s="63">
        <f t="shared" si="8"/>
        <v>-281.92897999999997</v>
      </c>
      <c r="J136" s="61">
        <v>-281.92856999999998</v>
      </c>
      <c r="K136" s="39">
        <f t="shared" si="7"/>
        <v>-4.0999999998803105E-4</v>
      </c>
    </row>
    <row r="137" spans="1:11" x14ac:dyDescent="0.25">
      <c r="A137" s="1" t="s">
        <v>1555</v>
      </c>
      <c r="B137" s="1" t="s">
        <v>1555</v>
      </c>
      <c r="C137" s="47" t="s">
        <v>1306</v>
      </c>
      <c r="D137" s="63">
        <f>SUMIF(Pdc!D:D,B137,Pdc!E:E)</f>
        <v>-145346.44427000001</v>
      </c>
      <c r="E137" s="191"/>
      <c r="F137" s="191"/>
      <c r="G137" s="192"/>
      <c r="H137" s="191"/>
      <c r="I137" s="63">
        <f t="shared" si="8"/>
        <v>-145346.44427000001</v>
      </c>
      <c r="J137" s="61">
        <v>-145346.44427000001</v>
      </c>
      <c r="K137" s="39">
        <f t="shared" si="7"/>
        <v>0</v>
      </c>
    </row>
    <row r="138" spans="1:11" x14ac:dyDescent="0.25">
      <c r="A138" s="1" t="s">
        <v>1556</v>
      </c>
      <c r="B138" s="1" t="s">
        <v>1556</v>
      </c>
      <c r="C138" s="47" t="s">
        <v>1500</v>
      </c>
      <c r="D138" s="63">
        <f>SUMIF(Pdc!D:D,B138,Pdc!E:E)</f>
        <v>-5356.6505199999992</v>
      </c>
      <c r="E138" s="191"/>
      <c r="F138" s="191"/>
      <c r="G138" s="192"/>
      <c r="H138" s="191"/>
      <c r="I138" s="63">
        <f t="shared" si="8"/>
        <v>-5356.6505199999992</v>
      </c>
      <c r="J138" s="61">
        <v>-5356.6517899999999</v>
      </c>
      <c r="K138" s="39">
        <f t="shared" si="7"/>
        <v>1.2700000006589107E-3</v>
      </c>
    </row>
    <row r="139" spans="1:11" x14ac:dyDescent="0.25">
      <c r="A139" s="1" t="s">
        <v>1557</v>
      </c>
      <c r="B139" s="1" t="s">
        <v>1557</v>
      </c>
      <c r="C139" s="47" t="s">
        <v>1501</v>
      </c>
      <c r="D139" s="63">
        <f>SUMIF(Pdc!D:D,B139,Pdc!E:E)</f>
        <v>0</v>
      </c>
      <c r="E139" s="191"/>
      <c r="F139" s="192">
        <f>-760+568</f>
        <v>-192</v>
      </c>
      <c r="G139" s="192"/>
      <c r="H139" s="191"/>
      <c r="I139" s="63">
        <f t="shared" si="8"/>
        <v>-192</v>
      </c>
      <c r="J139" s="61">
        <v>-759.72687999999994</v>
      </c>
      <c r="K139" s="39">
        <f t="shared" si="7"/>
        <v>567.72687999999994</v>
      </c>
    </row>
    <row r="140" spans="1:11" x14ac:dyDescent="0.25">
      <c r="A140" s="1" t="s">
        <v>1558</v>
      </c>
      <c r="B140" s="1" t="s">
        <v>1558</v>
      </c>
      <c r="C140" s="47" t="s">
        <v>1502</v>
      </c>
      <c r="D140" s="63">
        <f>SUMIF(Pdc!D:D,B140,Pdc!E:E)</f>
        <v>-1396.21011</v>
      </c>
      <c r="E140" s="191"/>
      <c r="F140" s="192">
        <f>-F139</f>
        <v>192</v>
      </c>
      <c r="G140" s="191">
        <v>2151</v>
      </c>
      <c r="H140" s="192">
        <v>-947</v>
      </c>
      <c r="I140" s="63">
        <f t="shared" si="8"/>
        <v>-0.21010999999998603</v>
      </c>
      <c r="J140" s="61">
        <v>0</v>
      </c>
      <c r="K140" s="39">
        <f t="shared" si="7"/>
        <v>-0.21010999999998603</v>
      </c>
    </row>
    <row r="141" spans="1:11" ht="13" thickBot="1" x14ac:dyDescent="0.3">
      <c r="A141" s="1" t="s">
        <v>1559</v>
      </c>
      <c r="B141" s="1" t="s">
        <v>1559</v>
      </c>
      <c r="C141" s="45" t="s">
        <v>1503</v>
      </c>
      <c r="D141" s="63">
        <f>SUMIF(Pdc!D:D,B141,Pdc!E:E)</f>
        <v>0</v>
      </c>
      <c r="E141" s="191"/>
      <c r="G141" s="192"/>
      <c r="H141" s="191">
        <v>-401.40266666666662</v>
      </c>
      <c r="I141" s="63">
        <f t="shared" si="8"/>
        <v>-401.40266666666662</v>
      </c>
      <c r="J141" s="61">
        <v>-447.56600000000003</v>
      </c>
      <c r="K141" s="39">
        <f t="shared" si="7"/>
        <v>46.163333333333412</v>
      </c>
    </row>
    <row r="142" spans="1:11" x14ac:dyDescent="0.25">
      <c r="C142" s="69" t="s">
        <v>203</v>
      </c>
      <c r="D142" s="62">
        <f>SUM(D4:D108)</f>
        <v>-596.76833999999951</v>
      </c>
      <c r="E142" s="195">
        <f>SUM(E4:E108)</f>
        <v>10</v>
      </c>
      <c r="F142" s="214">
        <f>SUM(F4:F107)</f>
        <v>-92</v>
      </c>
      <c r="G142" s="214">
        <f>SUM(G4:G108)</f>
        <v>1188.4592165750005</v>
      </c>
      <c r="H142" s="212">
        <f>SUM(H4:H108)</f>
        <v>-70.705345659385827</v>
      </c>
      <c r="I142" s="62">
        <f>SUM(I4:I108)</f>
        <v>438.98553091561479</v>
      </c>
      <c r="J142" s="221">
        <f>SUM(J4:J108)</f>
        <v>237.86895934061397</v>
      </c>
      <c r="K142" s="195">
        <f>SUM(K4:K108)</f>
        <v>201.11657157500105</v>
      </c>
    </row>
    <row r="143" spans="1:11" ht="13" thickBot="1" x14ac:dyDescent="0.3">
      <c r="C143" s="70" t="s">
        <v>204</v>
      </c>
      <c r="D143" s="64">
        <f t="shared" ref="D143:K143" si="9">SUM(D109:D141)</f>
        <v>596.76833999999144</v>
      </c>
      <c r="E143" s="196">
        <f t="shared" si="9"/>
        <v>-10</v>
      </c>
      <c r="F143" s="196">
        <f t="shared" si="9"/>
        <v>92</v>
      </c>
      <c r="G143" s="196">
        <f t="shared" si="9"/>
        <v>-1188.4925499083338</v>
      </c>
      <c r="H143" s="213">
        <f t="shared" si="9"/>
        <v>70.741860388920941</v>
      </c>
      <c r="I143" s="64">
        <f t="shared" si="9"/>
        <v>-438.98234951940844</v>
      </c>
      <c r="J143" s="222">
        <f t="shared" si="9"/>
        <v>-237.87590105049003</v>
      </c>
      <c r="K143" s="196">
        <f t="shared" si="9"/>
        <v>-201.10644846889829</v>
      </c>
    </row>
    <row r="144" spans="1:11" s="56" customFormat="1" ht="12" customHeight="1" thickBot="1" x14ac:dyDescent="0.3">
      <c r="A144"/>
      <c r="B144" s="57"/>
      <c r="C144" s="68" t="s">
        <v>954</v>
      </c>
      <c r="D144" s="64">
        <f>D143+D142</f>
        <v>-8.0717654782347381E-12</v>
      </c>
      <c r="E144" s="197">
        <f>E143+E142</f>
        <v>0</v>
      </c>
      <c r="F144" s="197">
        <f>F143+F142</f>
        <v>0</v>
      </c>
      <c r="G144" s="203">
        <f>G143+G142</f>
        <v>-3.3333333333303017E-2</v>
      </c>
      <c r="H144" s="203">
        <f>H143+H142</f>
        <v>3.6514729535113588E-2</v>
      </c>
      <c r="I144" s="184">
        <f>SUM(I142:I143)</f>
        <v>3.1813962063438339E-3</v>
      </c>
      <c r="J144" s="223">
        <f>J143+J142</f>
        <v>-6.9417098760595763E-3</v>
      </c>
      <c r="K144" s="197">
        <f>K143+K142</f>
        <v>1.0123106102753354E-2</v>
      </c>
    </row>
    <row r="145" spans="1:11" x14ac:dyDescent="0.25">
      <c r="C145" s="43"/>
      <c r="D145" s="44"/>
    </row>
    <row r="146" spans="1:11" s="56" customFormat="1" ht="13" x14ac:dyDescent="0.3">
      <c r="A146" s="207"/>
      <c r="B146" s="57"/>
      <c r="C146" s="206" t="s">
        <v>1588</v>
      </c>
      <c r="D146" s="208"/>
      <c r="E146" s="58"/>
      <c r="F146" s="57"/>
      <c r="G146" s="209"/>
      <c r="I146" s="210">
        <f>H105+I141+200+250-36-23</f>
        <v>-2.6000000000010459E-2</v>
      </c>
      <c r="J146" s="200"/>
      <c r="K146" s="200"/>
    </row>
    <row r="147" spans="1:11" x14ac:dyDescent="0.25">
      <c r="C147" s="43"/>
      <c r="D147" s="202"/>
    </row>
    <row r="148" spans="1:11" x14ac:dyDescent="0.25">
      <c r="C148" s="43"/>
      <c r="D148" s="44"/>
    </row>
    <row r="149" spans="1:11" x14ac:dyDescent="0.25">
      <c r="C149" s="43"/>
      <c r="D149" s="44"/>
    </row>
    <row r="150" spans="1:11" x14ac:dyDescent="0.25">
      <c r="C150" s="43"/>
      <c r="D150" s="44"/>
    </row>
    <row r="151" spans="1:11" x14ac:dyDescent="0.25">
      <c r="C151" s="43"/>
      <c r="D151" s="44"/>
    </row>
  </sheetData>
  <phoneticPr fontId="19" type="noConversion"/>
  <pageMargins left="0.75" right="0.75" top="0.34" bottom="1" header="0.19" footer="0.5"/>
  <pageSetup paperSize="9" scale="75" orientation="landscape" r:id="rId1"/>
  <headerFooter alignWithMargins="0"/>
  <ignoredErrors>
    <ignoredError sqref="G4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2">
    <pageSetUpPr fitToPage="1"/>
  </sheetPr>
  <dimension ref="A1:K84"/>
  <sheetViews>
    <sheetView zoomScale="75" zoomScaleNormal="75" workbookViewId="0">
      <pane xSplit="1" topLeftCell="B1" activePane="topRight" state="frozenSplit"/>
      <selection activeCell="C897" sqref="C897"/>
      <selection pane="topRight" activeCell="B1" sqref="B1"/>
    </sheetView>
  </sheetViews>
  <sheetFormatPr defaultColWidth="9.1796875" defaultRowHeight="12.5" outlineLevelCol="1" x14ac:dyDescent="0.25"/>
  <cols>
    <col min="1" max="1" width="52.54296875" style="1" bestFit="1" customWidth="1"/>
    <col min="2" max="2" width="12.26953125" style="1" bestFit="1" customWidth="1"/>
    <col min="3" max="3" width="13" style="1" bestFit="1" customWidth="1"/>
    <col min="4" max="4" width="12.26953125" style="1" bestFit="1" customWidth="1"/>
    <col min="5" max="5" width="11.26953125" style="1" bestFit="1" customWidth="1"/>
    <col min="6" max="6" width="10.453125" style="1" bestFit="1" customWidth="1"/>
    <col min="7" max="7" width="11.1796875" style="1" bestFit="1" customWidth="1"/>
    <col min="8" max="9" width="9.1796875" style="1" outlineLevel="1"/>
    <col min="10" max="10" width="3.26953125" style="1" customWidth="1"/>
    <col min="11" max="16384" width="9.1796875" style="1"/>
  </cols>
  <sheetData>
    <row r="1" spans="1:9" ht="15" x14ac:dyDescent="0.3">
      <c r="A1" s="73" t="s">
        <v>46</v>
      </c>
      <c r="B1" s="74"/>
      <c r="C1" s="75"/>
      <c r="D1" s="74"/>
      <c r="E1" s="75"/>
      <c r="F1" s="74"/>
      <c r="G1" s="75"/>
    </row>
    <row r="2" spans="1:9" ht="13" thickBot="1" x14ac:dyDescent="0.3">
      <c r="B2" s="76"/>
      <c r="D2" s="76"/>
      <c r="F2" s="76"/>
    </row>
    <row r="3" spans="1:9" ht="13" thickBot="1" x14ac:dyDescent="0.3">
      <c r="A3" s="77"/>
      <c r="B3" s="78" t="s">
        <v>90</v>
      </c>
      <c r="C3" s="79"/>
      <c r="D3" s="80"/>
      <c r="E3" s="79"/>
      <c r="F3" s="80"/>
      <c r="G3" s="81"/>
    </row>
    <row r="4" spans="1:9" ht="13" thickBot="1" x14ac:dyDescent="0.3">
      <c r="A4" s="82"/>
      <c r="B4" s="83"/>
      <c r="C4" s="84"/>
      <c r="D4" s="85"/>
      <c r="E4" s="84"/>
      <c r="F4" s="85"/>
      <c r="G4" s="84"/>
    </row>
    <row r="5" spans="1:9" ht="13" thickBot="1" x14ac:dyDescent="0.3">
      <c r="A5" s="86" t="s">
        <v>26</v>
      </c>
      <c r="B5" s="87" t="s">
        <v>27</v>
      </c>
      <c r="C5" s="88"/>
      <c r="D5" s="89" t="s">
        <v>28</v>
      </c>
      <c r="E5" s="88"/>
      <c r="F5" s="89" t="s">
        <v>29</v>
      </c>
      <c r="G5" s="88"/>
    </row>
    <row r="6" spans="1:9" ht="13" thickBot="1" x14ac:dyDescent="0.3">
      <c r="A6" s="90"/>
      <c r="B6" s="91" t="s">
        <v>30</v>
      </c>
      <c r="C6" s="92" t="s">
        <v>31</v>
      </c>
      <c r="D6" s="93" t="s">
        <v>30</v>
      </c>
      <c r="E6" s="92" t="s">
        <v>31</v>
      </c>
      <c r="F6" s="93" t="s">
        <v>30</v>
      </c>
      <c r="G6" s="92" t="s">
        <v>31</v>
      </c>
    </row>
    <row r="7" spans="1:9" ht="13" thickBot="1" x14ac:dyDescent="0.3">
      <c r="A7" s="8"/>
      <c r="B7" s="76"/>
      <c r="C7" s="24"/>
      <c r="D7" s="76"/>
      <c r="E7" s="24"/>
      <c r="F7" s="76"/>
      <c r="G7" s="24"/>
    </row>
    <row r="8" spans="1:9" ht="13" thickBot="1" x14ac:dyDescent="0.3">
      <c r="A8" s="94" t="s">
        <v>32</v>
      </c>
      <c r="B8" s="95">
        <f>-SUMIF(Cons!A:A,$H8,Cons!I:I)</f>
        <v>3943.572643333333</v>
      </c>
      <c r="C8" s="96">
        <f>B8/B$8</f>
        <v>1</v>
      </c>
      <c r="D8" s="97">
        <f>-SUMIF(Bdg!A:A,$H8,Bdg!O:O)</f>
        <v>9632.7439319588648</v>
      </c>
      <c r="E8" s="96">
        <f>D8/D$8</f>
        <v>1</v>
      </c>
      <c r="F8" s="98">
        <f t="shared" ref="F8:F32" si="0">B8-D8</f>
        <v>-5689.1712886255318</v>
      </c>
      <c r="G8" s="99">
        <f>IF(D8=0,"-",F8/D8)</f>
        <v>-0.59060754950107053</v>
      </c>
      <c r="H8" s="1" t="s">
        <v>198</v>
      </c>
    </row>
    <row r="9" spans="1:9" x14ac:dyDescent="0.25">
      <c r="A9" s="100" t="s">
        <v>33</v>
      </c>
      <c r="B9" s="101">
        <f>-SUMIF(Cons!A:A,$H9,Cons!I:I)</f>
        <v>-1295.8246366666665</v>
      </c>
      <c r="C9" s="102">
        <f>B9/B$8</f>
        <v>-0.32859154727560985</v>
      </c>
      <c r="D9" s="103">
        <f>-SUMIF(Bdg!A:A,$H9,Bdg!O:O)</f>
        <v>-3034.8785850046047</v>
      </c>
      <c r="E9" s="104">
        <f t="shared" ref="E9:E32" si="1">D9/D$8</f>
        <v>-0.31505857587843589</v>
      </c>
      <c r="F9" s="105">
        <f t="shared" si="0"/>
        <v>1739.0539483379382</v>
      </c>
      <c r="G9" s="106">
        <f>IF(D9=0,"-",-F9/D9)</f>
        <v>0.57302257722290384</v>
      </c>
      <c r="H9" s="1" t="s">
        <v>34</v>
      </c>
    </row>
    <row r="10" spans="1:9" x14ac:dyDescent="0.25">
      <c r="A10" s="107" t="s">
        <v>35</v>
      </c>
      <c r="B10" s="108">
        <f>SUM(B8:B9)</f>
        <v>2647.7480066666667</v>
      </c>
      <c r="C10" s="109">
        <f t="shared" ref="C10:C32" si="2">B10/B$8</f>
        <v>0.6714084527243902</v>
      </c>
      <c r="D10" s="110">
        <f>SUM(D8:D9)</f>
        <v>6597.8653469542605</v>
      </c>
      <c r="E10" s="111">
        <f t="shared" si="1"/>
        <v>0.68494142412156422</v>
      </c>
      <c r="F10" s="112">
        <f t="shared" si="0"/>
        <v>-3950.1173402875938</v>
      </c>
      <c r="G10" s="113">
        <f>IF(D10=0,"-",F10/D10)</f>
        <v>-0.59869626501411799</v>
      </c>
      <c r="H10" s="3"/>
      <c r="I10" s="3"/>
    </row>
    <row r="11" spans="1:9" x14ac:dyDescent="0.25">
      <c r="A11" s="100" t="s">
        <v>355</v>
      </c>
      <c r="B11" s="101">
        <f>-SUMIF(Cons!A:A,$H11,Cons!I:I)</f>
        <v>-412.20686000000001</v>
      </c>
      <c r="C11" s="102">
        <f t="shared" si="2"/>
        <v>-0.10452624999740824</v>
      </c>
      <c r="D11" s="103">
        <f>-SUMIF(Bdg!A:A,$H11,Bdg!O:O)</f>
        <v>-878.1417959597029</v>
      </c>
      <c r="E11" s="104">
        <f t="shared" si="1"/>
        <v>-9.1162165439305776E-2</v>
      </c>
      <c r="F11" s="105">
        <f t="shared" si="0"/>
        <v>465.9349359597029</v>
      </c>
      <c r="G11" s="106">
        <f t="shared" ref="G11:G16" si="3">IF(D11=0,"-",-F11/D11)</f>
        <v>0.53059191363336977</v>
      </c>
      <c r="H11" s="1" t="s">
        <v>36</v>
      </c>
    </row>
    <row r="12" spans="1:9" ht="13" thickBot="1" x14ac:dyDescent="0.3">
      <c r="A12" s="114" t="s">
        <v>47</v>
      </c>
      <c r="B12" s="115">
        <f>SUM(B13:B16)</f>
        <v>-566.48270788140803</v>
      </c>
      <c r="C12" s="116">
        <f t="shared" si="2"/>
        <v>-0.14364708327081416</v>
      </c>
      <c r="D12" s="117">
        <f>SUM(D13:D16)</f>
        <v>-1362.1364891925255</v>
      </c>
      <c r="E12" s="118">
        <f t="shared" si="1"/>
        <v>-0.14140690324730021</v>
      </c>
      <c r="F12" s="119">
        <f t="shared" si="0"/>
        <v>795.65378131111743</v>
      </c>
      <c r="G12" s="120">
        <f t="shared" si="3"/>
        <v>0.58412191995736129</v>
      </c>
    </row>
    <row r="13" spans="1:9" ht="13" thickTop="1" x14ac:dyDescent="0.25">
      <c r="A13" s="121" t="s">
        <v>48</v>
      </c>
      <c r="B13" s="122">
        <f>-SUMIF(Cons!A:A,$H13,Cons!I:I)</f>
        <v>-9.4088800000000017</v>
      </c>
      <c r="C13" s="102">
        <f t="shared" si="2"/>
        <v>-2.3858771857305206E-3</v>
      </c>
      <c r="D13" s="123">
        <f>-SUMIF(Bdg!A:A,$H13,Bdg!O:O)</f>
        <v>-20.655066097875476</v>
      </c>
      <c r="E13" s="104">
        <f t="shared" si="1"/>
        <v>-2.1442557015709197E-3</v>
      </c>
      <c r="F13" s="124">
        <f t="shared" si="0"/>
        <v>11.246186097875475</v>
      </c>
      <c r="G13" s="106">
        <f t="shared" si="3"/>
        <v>0.54447591910791449</v>
      </c>
      <c r="H13" s="1" t="s">
        <v>49</v>
      </c>
    </row>
    <row r="14" spans="1:9" x14ac:dyDescent="0.25">
      <c r="A14" s="121" t="s">
        <v>50</v>
      </c>
      <c r="B14" s="122">
        <f>-SUMIF(Cons!A:A,$H14,Cons!I:I)</f>
        <v>-50.76437</v>
      </c>
      <c r="C14" s="102">
        <f t="shared" si="2"/>
        <v>-1.2872685402617828E-2</v>
      </c>
      <c r="D14" s="123">
        <f>-SUMIF(Bdg!A:A,$H14,Bdg!O:O)</f>
        <v>-43.610850000000006</v>
      </c>
      <c r="E14" s="104">
        <f t="shared" si="1"/>
        <v>-4.527354854239495E-3</v>
      </c>
      <c r="F14" s="124">
        <f t="shared" si="0"/>
        <v>-7.1535199999999932</v>
      </c>
      <c r="G14" s="106">
        <f t="shared" si="3"/>
        <v>-0.16403074005666005</v>
      </c>
      <c r="H14" s="1" t="s">
        <v>51</v>
      </c>
    </row>
    <row r="15" spans="1:9" x14ac:dyDescent="0.25">
      <c r="A15" s="121" t="s">
        <v>52</v>
      </c>
      <c r="B15" s="122">
        <f>-SUMIF(Cons!A:A,$H15,Cons!I:I)</f>
        <v>-382.38145454807466</v>
      </c>
      <c r="C15" s="102">
        <f t="shared" si="2"/>
        <v>-9.6963208017607105E-2</v>
      </c>
      <c r="D15" s="123">
        <f>-SUMIF(Bdg!A:A,$H15,Bdg!O:O)</f>
        <v>-880.80565309464987</v>
      </c>
      <c r="E15" s="104">
        <f t="shared" si="1"/>
        <v>-9.1438707321220544E-2</v>
      </c>
      <c r="F15" s="124">
        <f t="shared" si="0"/>
        <v>498.42419854657521</v>
      </c>
      <c r="G15" s="106">
        <f t="shared" si="3"/>
        <v>0.56587306949654126</v>
      </c>
      <c r="H15" s="1" t="s">
        <v>53</v>
      </c>
    </row>
    <row r="16" spans="1:9" x14ac:dyDescent="0.25">
      <c r="A16" s="121" t="s">
        <v>783</v>
      </c>
      <c r="B16" s="122">
        <f>-SUMIF(Cons!A:A,$H16,Cons!I:I)-SUMIF(Cons!A:A,$I16,Cons!I:I)</f>
        <v>-123.92800333333334</v>
      </c>
      <c r="C16" s="102">
        <f t="shared" si="2"/>
        <v>-3.1425312664858714E-2</v>
      </c>
      <c r="D16" s="123">
        <f>-SUMIF(Bdg!A:A,$H16,Bdg!O:O)-SUMIF(Bdg!A:A,$I16,Bdg!O:O)</f>
        <v>-417.06492000000003</v>
      </c>
      <c r="E16" s="104">
        <f t="shared" si="1"/>
        <v>-4.3296585370269244E-2</v>
      </c>
      <c r="F16" s="124">
        <f t="shared" si="0"/>
        <v>293.13691666666671</v>
      </c>
      <c r="G16" s="106">
        <f t="shared" si="3"/>
        <v>0.70285680384403149</v>
      </c>
      <c r="H16" s="1" t="s">
        <v>38</v>
      </c>
      <c r="I16" s="1" t="s">
        <v>54</v>
      </c>
    </row>
    <row r="17" spans="1:9" x14ac:dyDescent="0.25">
      <c r="A17" s="107" t="s">
        <v>55</v>
      </c>
      <c r="B17" s="108">
        <f>SUM(B12,B11,B10)</f>
        <v>1669.0584387852587</v>
      </c>
      <c r="C17" s="109">
        <f t="shared" si="2"/>
        <v>0.42323511945616782</v>
      </c>
      <c r="D17" s="110">
        <f>SUM(D12,D11,D10)</f>
        <v>4357.5870618020326</v>
      </c>
      <c r="E17" s="111">
        <f t="shared" si="1"/>
        <v>0.45237235543495824</v>
      </c>
      <c r="F17" s="112">
        <f t="shared" si="0"/>
        <v>-2688.528623016774</v>
      </c>
      <c r="G17" s="113">
        <f>IF(D17=0,"-",F17/D17)</f>
        <v>-0.61697645620991037</v>
      </c>
    </row>
    <row r="18" spans="1:9" x14ac:dyDescent="0.25">
      <c r="A18" s="100" t="s">
        <v>37</v>
      </c>
      <c r="B18" s="101">
        <f>-SUMIF(Cons!A:A,$H18,Cons!I:I)-SUMIF(Cons!A:A,$I18,Cons!I:I)</f>
        <v>-1148.395056666667</v>
      </c>
      <c r="C18" s="102">
        <f t="shared" si="2"/>
        <v>-0.29120677125297678</v>
      </c>
      <c r="D18" s="103">
        <f>-SUMIF(Bdg!A:A,$H18,Bdg!O:O)-SUMIF(Bdg!A:A,$I18,Bdg!O:O)</f>
        <v>-2360.0843773867314</v>
      </c>
      <c r="E18" s="104">
        <f t="shared" si="1"/>
        <v>-0.24500644822049131</v>
      </c>
      <c r="F18" s="105">
        <f t="shared" si="0"/>
        <v>1211.6893207200644</v>
      </c>
      <c r="G18" s="106">
        <f>IF(D18=0,"-",-F18/D18)</f>
        <v>0.5134093222809859</v>
      </c>
      <c r="H18" s="1" t="s">
        <v>56</v>
      </c>
      <c r="I18" s="1" t="s">
        <v>1389</v>
      </c>
    </row>
    <row r="19" spans="1:9" x14ac:dyDescent="0.25">
      <c r="A19" s="100" t="s">
        <v>57</v>
      </c>
      <c r="B19" s="101">
        <f>-SUMIF(Cons!A:A,$H19,Cons!I:I)</f>
        <v>-116.20163000000001</v>
      </c>
      <c r="C19" s="102">
        <f t="shared" si="2"/>
        <v>-2.9466080762184148E-2</v>
      </c>
      <c r="D19" s="103">
        <f>-SUMIF(Bdg!A:A,$H19,Bdg!O:O)</f>
        <v>-286.45394841030475</v>
      </c>
      <c r="E19" s="104">
        <f t="shared" si="1"/>
        <v>-2.9737523433995505E-2</v>
      </c>
      <c r="F19" s="105">
        <f t="shared" si="0"/>
        <v>170.25231841030472</v>
      </c>
      <c r="G19" s="106">
        <f>IF(D19=0,"-",-F19/D19)</f>
        <v>0.59434446393611018</v>
      </c>
      <c r="H19" s="1" t="s">
        <v>58</v>
      </c>
    </row>
    <row r="20" spans="1:9" x14ac:dyDescent="0.25">
      <c r="A20" s="107" t="s">
        <v>59</v>
      </c>
      <c r="B20" s="108">
        <f>SUM(B17:B19)</f>
        <v>404.46175211859168</v>
      </c>
      <c r="C20" s="109">
        <f t="shared" si="2"/>
        <v>0.10256226744100687</v>
      </c>
      <c r="D20" s="110">
        <f>SUM(D17:D19)</f>
        <v>1711.0487360049965</v>
      </c>
      <c r="E20" s="111">
        <f t="shared" si="1"/>
        <v>0.17762838378047141</v>
      </c>
      <c r="F20" s="112">
        <f t="shared" si="0"/>
        <v>-1306.5869838864048</v>
      </c>
      <c r="G20" s="113">
        <f>IF(D20=0,"-",F20/D20)</f>
        <v>-0.76361763191915855</v>
      </c>
    </row>
    <row r="21" spans="1:9" x14ac:dyDescent="0.25">
      <c r="A21" s="125" t="s">
        <v>60</v>
      </c>
      <c r="B21" s="101">
        <f>-SUMIF(Cons!A:A,$H21,Cons!I:I)-SUMIF(Cons!A:A,$I21,Cons!I:I)</f>
        <v>-736.6850331258737</v>
      </c>
      <c r="C21" s="102">
        <f t="shared" si="2"/>
        <v>-0.18680650764003306</v>
      </c>
      <c r="D21" s="103">
        <f>-SUMIF(Bdg!A:A,$H21,Bdg!O:O)-SUMIF(Bdg!A:A,$I21,Bdg!O:O)</f>
        <v>-1446.7843587052816</v>
      </c>
      <c r="E21" s="104">
        <f t="shared" si="1"/>
        <v>-0.15019441697243072</v>
      </c>
      <c r="F21" s="105">
        <f t="shared" si="0"/>
        <v>710.09932557940795</v>
      </c>
      <c r="G21" s="106">
        <f t="shared" ref="G21:G26" si="4">IF(D21=0,"-",-F21/D21)</f>
        <v>0.49081213886972863</v>
      </c>
      <c r="H21" s="1" t="s">
        <v>61</v>
      </c>
      <c r="I21" s="1" t="s">
        <v>62</v>
      </c>
    </row>
    <row r="22" spans="1:9" ht="13" thickBot="1" x14ac:dyDescent="0.3">
      <c r="A22" s="125" t="s">
        <v>63</v>
      </c>
      <c r="B22" s="101">
        <f>-SUMIF(Cons!A:A,$H22,Cons!I:I)</f>
        <v>-75</v>
      </c>
      <c r="C22" s="102">
        <f t="shared" si="2"/>
        <v>-1.9018287929040333E-2</v>
      </c>
      <c r="D22" s="103">
        <f>-SUMIF(Bdg!A:A,$H22,Bdg!O:O)</f>
        <v>-135.34</v>
      </c>
      <c r="E22" s="104">
        <f t="shared" si="1"/>
        <v>-1.4049994576413281E-2</v>
      </c>
      <c r="F22" s="105">
        <f t="shared" si="0"/>
        <v>60.34</v>
      </c>
      <c r="G22" s="106">
        <f t="shared" si="4"/>
        <v>0.44584010639869959</v>
      </c>
      <c r="H22" s="1" t="s">
        <v>64</v>
      </c>
    </row>
    <row r="23" spans="1:9" ht="13" thickBot="1" x14ac:dyDescent="0.3">
      <c r="A23" s="126" t="s">
        <v>65</v>
      </c>
      <c r="B23" s="127">
        <f>SUM(B20:B22)</f>
        <v>-407.22328100728203</v>
      </c>
      <c r="C23" s="128">
        <f t="shared" si="2"/>
        <v>-0.10326252812806655</v>
      </c>
      <c r="D23" s="129">
        <f>SUM(D20:D22)</f>
        <v>128.92437729971485</v>
      </c>
      <c r="E23" s="130">
        <f t="shared" si="1"/>
        <v>1.3383972231627407E-2</v>
      </c>
      <c r="F23" s="131">
        <f t="shared" si="0"/>
        <v>-536.14765830699685</v>
      </c>
      <c r="G23" s="132">
        <f t="shared" si="4"/>
        <v>4.1586212750176506</v>
      </c>
    </row>
    <row r="24" spans="1:9" x14ac:dyDescent="0.25">
      <c r="A24" s="100" t="s">
        <v>66</v>
      </c>
      <c r="B24" s="101">
        <f>-SUMIF(Cons!A:A,$H24,Cons!I:I)</f>
        <v>-151.98204000000001</v>
      </c>
      <c r="C24" s="102">
        <f t="shared" si="2"/>
        <v>-3.8539175956838999E-2</v>
      </c>
      <c r="D24" s="103">
        <f>-SUMIF(Bdg!A:A,$H24,Bdg!O:O)</f>
        <v>-303.96404999999999</v>
      </c>
      <c r="E24" s="104">
        <f t="shared" si="1"/>
        <v>-3.1555292255982088E-2</v>
      </c>
      <c r="F24" s="105">
        <f t="shared" si="0"/>
        <v>151.98200999999997</v>
      </c>
      <c r="G24" s="106">
        <f t="shared" si="4"/>
        <v>0.49999995065205893</v>
      </c>
      <c r="H24" s="1" t="s">
        <v>67</v>
      </c>
    </row>
    <row r="25" spans="1:9" ht="13" thickBot="1" x14ac:dyDescent="0.3">
      <c r="A25" s="100" t="s">
        <v>68</v>
      </c>
      <c r="B25" s="101">
        <f>-SUMIF(Cons!A:A,$H25,Cons!I:I)</f>
        <v>-42.97636</v>
      </c>
      <c r="C25" s="102">
        <f t="shared" si="2"/>
        <v>-1.0897823848294557E-2</v>
      </c>
      <c r="D25" s="103">
        <f>-SUMIF(Bdg!A:A,$H25,Bdg!O:O)</f>
        <v>-86.28067333333334</v>
      </c>
      <c r="E25" s="104">
        <f t="shared" si="1"/>
        <v>-8.9570193023689928E-3</v>
      </c>
      <c r="F25" s="105">
        <f t="shared" si="0"/>
        <v>43.30431333333334</v>
      </c>
      <c r="G25" s="106">
        <f t="shared" si="4"/>
        <v>0.50190050286271148</v>
      </c>
      <c r="H25" s="1" t="s">
        <v>69</v>
      </c>
    </row>
    <row r="26" spans="1:9" ht="13" thickBot="1" x14ac:dyDescent="0.3">
      <c r="A26" s="126" t="s">
        <v>70</v>
      </c>
      <c r="B26" s="127">
        <f>SUM(B23:B25)</f>
        <v>-602.18168100728201</v>
      </c>
      <c r="C26" s="128">
        <f t="shared" si="2"/>
        <v>-0.1526995279332001</v>
      </c>
      <c r="D26" s="127">
        <f>SUM(D23:D25)</f>
        <v>-261.32034603361848</v>
      </c>
      <c r="E26" s="130">
        <f t="shared" si="1"/>
        <v>-2.712833932672367E-2</v>
      </c>
      <c r="F26" s="131">
        <f t="shared" si="0"/>
        <v>-340.86133497366353</v>
      </c>
      <c r="G26" s="132">
        <f t="shared" si="4"/>
        <v>-1.3043811557245231</v>
      </c>
    </row>
    <row r="27" spans="1:9" x14ac:dyDescent="0.25">
      <c r="A27" s="125" t="s">
        <v>71</v>
      </c>
      <c r="B27" s="101">
        <f>-SUMIF(Cons!A:A,$H27,Cons!I:I)</f>
        <v>250.62960666666669</v>
      </c>
      <c r="C27" s="102">
        <f t="shared" si="2"/>
        <v>6.3553946975050582E-2</v>
      </c>
      <c r="D27" s="103">
        <f>-SUMIF(Bdg!A:A,$H27,Bdg!O:O)</f>
        <v>316.57793076378812</v>
      </c>
      <c r="E27" s="104">
        <f t="shared" si="1"/>
        <v>3.2864771761809977E-2</v>
      </c>
      <c r="F27" s="105">
        <f t="shared" si="0"/>
        <v>-65.948324097121429</v>
      </c>
      <c r="G27" s="106">
        <f>IF(D27=0,"-",F27/D27)</f>
        <v>-0.2083162396633649</v>
      </c>
      <c r="H27" s="1" t="s">
        <v>39</v>
      </c>
    </row>
    <row r="28" spans="1:9" ht="13" thickBot="1" x14ac:dyDescent="0.3">
      <c r="A28" s="125" t="s">
        <v>72</v>
      </c>
      <c r="B28" s="101">
        <f>-SUMIF(Cons!A:A,$H28,Cons!I:I)</f>
        <v>-28.25</v>
      </c>
      <c r="C28" s="102">
        <f t="shared" si="2"/>
        <v>-7.1635551199385247E-3</v>
      </c>
      <c r="D28" s="103">
        <f>-SUMIF(Bdg!A:A,$H28,Bdg!O:O)</f>
        <v>-196.2014457444858</v>
      </c>
      <c r="E28" s="104">
        <f t="shared" si="1"/>
        <v>-2.0368178281324593E-2</v>
      </c>
      <c r="F28" s="105">
        <f t="shared" si="0"/>
        <v>167.9514457444858</v>
      </c>
      <c r="G28" s="106">
        <f>IF(D28=0,"-",-F28/D28)</f>
        <v>0.85601533213577785</v>
      </c>
      <c r="H28" s="1" t="s">
        <v>40</v>
      </c>
    </row>
    <row r="29" spans="1:9" ht="13" thickBot="1" x14ac:dyDescent="0.3">
      <c r="A29" s="133" t="s">
        <v>73</v>
      </c>
      <c r="B29" s="127">
        <f>SUM(B26:B28)</f>
        <v>-379.80207434061532</v>
      </c>
      <c r="C29" s="134">
        <f t="shared" si="2"/>
        <v>-9.630913607808804E-2</v>
      </c>
      <c r="D29" s="127">
        <f>SUM(D26:D28)</f>
        <v>-140.94386101431616</v>
      </c>
      <c r="E29" s="135">
        <f t="shared" si="1"/>
        <v>-1.4631745846238284E-2</v>
      </c>
      <c r="F29" s="136">
        <f t="shared" si="0"/>
        <v>-238.85821332629916</v>
      </c>
      <c r="G29" s="132">
        <f>IF(D29=0,"-",-F29/D29)</f>
        <v>-1.6947046264188654</v>
      </c>
    </row>
    <row r="30" spans="1:9" x14ac:dyDescent="0.25">
      <c r="A30" s="125" t="s">
        <v>41</v>
      </c>
      <c r="B30" s="101">
        <f>-SUMIF(Cons!A:A,$H30,Cons!I:I)</f>
        <v>-48.80678990833335</v>
      </c>
      <c r="C30" s="102">
        <f t="shared" si="2"/>
        <v>-1.2376287778251515E-2</v>
      </c>
      <c r="D30" s="103">
        <f>-SUMIF(Bdg!A:A,$H30,Bdg!O:O)</f>
        <v>-62.24874356507059</v>
      </c>
      <c r="E30" s="104">
        <f t="shared" si="1"/>
        <v>-6.4622026708865297E-3</v>
      </c>
      <c r="F30" s="105">
        <f t="shared" si="0"/>
        <v>13.44195365673724</v>
      </c>
      <c r="G30" s="106">
        <f>IF(D30=0,"-",-F30/D30)</f>
        <v>0.21593935695562977</v>
      </c>
      <c r="H30" s="1" t="s">
        <v>42</v>
      </c>
    </row>
    <row r="31" spans="1:9" ht="13" thickBot="1" x14ac:dyDescent="0.3">
      <c r="A31" s="125" t="s">
        <v>74</v>
      </c>
      <c r="B31" s="101">
        <f>-SUMIF(Cons!A:A,$H31,Cons!I:I)</f>
        <v>-10.376666666666628</v>
      </c>
      <c r="C31" s="102">
        <f t="shared" si="2"/>
        <v>-2.6312857921378815E-3</v>
      </c>
      <c r="D31" s="103">
        <f>-SUMIF(Bdg!A:A,$H31,Bdg!O:O)</f>
        <v>0</v>
      </c>
      <c r="E31" s="104">
        <f t="shared" si="1"/>
        <v>0</v>
      </c>
      <c r="F31" s="105">
        <f t="shared" si="0"/>
        <v>-10.376666666666628</v>
      </c>
      <c r="G31" s="106" t="str">
        <f>IF(D31=0,"-",F31/D31)</f>
        <v>-</v>
      </c>
      <c r="H31" s="1" t="s">
        <v>75</v>
      </c>
    </row>
    <row r="32" spans="1:9" ht="13" thickBot="1" x14ac:dyDescent="0.3">
      <c r="A32" s="133" t="s">
        <v>45</v>
      </c>
      <c r="B32" s="127">
        <f>SUM(B29:B31)</f>
        <v>-438.9855309156153</v>
      </c>
      <c r="C32" s="134">
        <f t="shared" si="2"/>
        <v>-0.11131670964847744</v>
      </c>
      <c r="D32" s="127">
        <f>SUM(D29:D31)</f>
        <v>-203.19260457938674</v>
      </c>
      <c r="E32" s="135">
        <f t="shared" si="1"/>
        <v>-2.1093948517124813E-2</v>
      </c>
      <c r="F32" s="136">
        <f t="shared" si="0"/>
        <v>-235.79292633622856</v>
      </c>
      <c r="G32" s="137">
        <f>IF(D32=0,"-",-F32/D32)</f>
        <v>-1.1604404935126711</v>
      </c>
    </row>
    <row r="33" spans="1:11" ht="13" thickBot="1" x14ac:dyDescent="0.3"/>
    <row r="34" spans="1:11" ht="13" thickBot="1" x14ac:dyDescent="0.3">
      <c r="A34" s="77"/>
      <c r="B34" s="78" t="s">
        <v>205</v>
      </c>
      <c r="C34" s="138"/>
      <c r="D34" s="79"/>
      <c r="E34" s="138"/>
      <c r="F34" s="80"/>
      <c r="G34" s="139"/>
    </row>
    <row r="35" spans="1:11" ht="13" thickBot="1" x14ac:dyDescent="0.3">
      <c r="A35" s="82"/>
      <c r="B35" s="83"/>
      <c r="C35" s="140"/>
      <c r="D35" s="84"/>
      <c r="E35" s="140"/>
      <c r="F35" s="85"/>
      <c r="G35" s="140"/>
      <c r="H35" s="140"/>
      <c r="I35" s="83"/>
      <c r="J35" s="140"/>
      <c r="K35" s="140"/>
    </row>
    <row r="36" spans="1:11" ht="13" thickBot="1" x14ac:dyDescent="0.3">
      <c r="A36" s="86" t="s">
        <v>26</v>
      </c>
      <c r="B36" s="87" t="s">
        <v>27</v>
      </c>
      <c r="C36" s="141"/>
      <c r="D36" s="142" t="s">
        <v>28</v>
      </c>
      <c r="E36" s="141"/>
      <c r="F36" s="89" t="s">
        <v>29</v>
      </c>
      <c r="G36" s="141"/>
    </row>
    <row r="37" spans="1:11" ht="13" thickBot="1" x14ac:dyDescent="0.3">
      <c r="A37" s="90"/>
      <c r="B37" s="91" t="s">
        <v>30</v>
      </c>
      <c r="C37" s="143"/>
      <c r="D37" s="144" t="s">
        <v>30</v>
      </c>
      <c r="E37" s="143"/>
      <c r="F37" s="93" t="s">
        <v>30</v>
      </c>
      <c r="G37" s="143" t="s">
        <v>31</v>
      </c>
    </row>
    <row r="38" spans="1:11" ht="13" thickBot="1" x14ac:dyDescent="0.3">
      <c r="A38" s="145"/>
      <c r="B38" s="76"/>
      <c r="C38" s="146"/>
      <c r="E38" s="146"/>
      <c r="F38" s="76"/>
      <c r="G38" s="146"/>
    </row>
    <row r="39" spans="1:11" x14ac:dyDescent="0.25">
      <c r="A39" s="147" t="s">
        <v>1480</v>
      </c>
      <c r="B39" s="148">
        <f>SUMIF(Cons!B:B,$H39,Cons!I:I)</f>
        <v>722.7831000000001</v>
      </c>
      <c r="C39" s="149"/>
      <c r="D39" s="150">
        <f>SUMIF(Bdg!A:A,$H39,Bdg!O:O)</f>
        <v>812.38105999999993</v>
      </c>
      <c r="E39" s="149"/>
      <c r="F39" s="150">
        <f>B39-D39</f>
        <v>-89.59795999999983</v>
      </c>
      <c r="G39" s="151">
        <f>IF(D39=0,"-",F39/D39)</f>
        <v>-0.11029055748788609</v>
      </c>
      <c r="H39" s="152" t="s">
        <v>1504</v>
      </c>
    </row>
    <row r="40" spans="1:11" x14ac:dyDescent="0.25">
      <c r="A40" s="153" t="s">
        <v>1481</v>
      </c>
      <c r="B40" s="204"/>
      <c r="C40" s="155"/>
      <c r="D40" s="156"/>
      <c r="E40" s="155"/>
      <c r="F40" s="156"/>
      <c r="G40" s="157"/>
      <c r="H40" s="152"/>
    </row>
    <row r="41" spans="1:11" x14ac:dyDescent="0.25">
      <c r="A41" s="158" t="s">
        <v>1482</v>
      </c>
      <c r="B41" s="159">
        <f>SUMIF(Cons!B:B,$H41,Cons!I:I)</f>
        <v>24216.814320000001</v>
      </c>
      <c r="C41" s="160"/>
      <c r="D41" s="161">
        <f>SUMIF(Bdg!A:A,$H41,Bdg!O:O)</f>
        <v>24385.252034554047</v>
      </c>
      <c r="E41" s="160"/>
      <c r="F41" s="161">
        <f t="shared" ref="F41:F47" si="5">B41-D41</f>
        <v>-168.43771455404567</v>
      </c>
      <c r="G41" s="162">
        <f t="shared" ref="G41:G47" si="6">IF(D41=0,"-",F41/D41)</f>
        <v>-6.9073600024870943E-3</v>
      </c>
      <c r="H41" s="152" t="s">
        <v>1505</v>
      </c>
    </row>
    <row r="42" spans="1:11" x14ac:dyDescent="0.25">
      <c r="A42" s="158" t="s">
        <v>1483</v>
      </c>
      <c r="B42" s="159">
        <f>SUMIF(Cons!B:B,$H42,Cons!I:I)</f>
        <v>-2150.0787799999998</v>
      </c>
      <c r="C42" s="160"/>
      <c r="D42" s="161">
        <f>SUMIF(Bdg!A:A,$H42,Bdg!O:O)</f>
        <v>-2130.94598</v>
      </c>
      <c r="E42" s="160"/>
      <c r="F42" s="161">
        <f t="shared" si="5"/>
        <v>-19.132799999999861</v>
      </c>
      <c r="G42" s="162">
        <f t="shared" si="6"/>
        <v>8.9785476401423661E-3</v>
      </c>
      <c r="H42" s="152" t="s">
        <v>1539</v>
      </c>
    </row>
    <row r="43" spans="1:11" x14ac:dyDescent="0.25">
      <c r="A43" s="163" t="s">
        <v>78</v>
      </c>
      <c r="B43" s="164">
        <f>SUM(B41:B42)</f>
        <v>22066.735540000001</v>
      </c>
      <c r="C43" s="165"/>
      <c r="D43" s="166">
        <f>SUM(D41:D42)</f>
        <v>22254.306054554047</v>
      </c>
      <c r="E43" s="165"/>
      <c r="F43" s="166">
        <f>B43-D43</f>
        <v>-187.57051455404508</v>
      </c>
      <c r="G43" s="167">
        <f>IF(D43=0,"-",F43/D43)</f>
        <v>-8.4285043125692637E-3</v>
      </c>
      <c r="H43" s="152"/>
    </row>
    <row r="44" spans="1:11" x14ac:dyDescent="0.25">
      <c r="A44" s="158" t="s">
        <v>1484</v>
      </c>
      <c r="B44" s="159">
        <f>SUMIF(Cons!B:B,$H44,Cons!I:I)</f>
        <v>3061.5844100000004</v>
      </c>
      <c r="C44" s="160"/>
      <c r="D44" s="161">
        <f>SUMIF(Bdg!A:A,$H44,Bdg!O:O)</f>
        <v>4220.7076990343685</v>
      </c>
      <c r="E44" s="160"/>
      <c r="F44" s="161">
        <f t="shared" si="5"/>
        <v>-1159.1232890343681</v>
      </c>
      <c r="G44" s="162">
        <f t="shared" si="6"/>
        <v>-0.27462770977946593</v>
      </c>
      <c r="H44" s="152" t="s">
        <v>1540</v>
      </c>
    </row>
    <row r="45" spans="1:11" x14ac:dyDescent="0.25">
      <c r="A45" s="158" t="s">
        <v>1485</v>
      </c>
      <c r="B45" s="159">
        <f>SUMIF(Cons!B:B,$H45,Cons!I:I)</f>
        <v>439.99846000000002</v>
      </c>
      <c r="C45" s="160"/>
      <c r="D45" s="161">
        <f>SUMIF(Bdg!A:A,$H45,Bdg!O:O)</f>
        <v>460</v>
      </c>
      <c r="E45" s="160"/>
      <c r="F45" s="161">
        <f t="shared" si="5"/>
        <v>-20.001539999999977</v>
      </c>
      <c r="G45" s="162">
        <f t="shared" si="6"/>
        <v>-4.3481608695652124E-2</v>
      </c>
      <c r="H45" s="152" t="s">
        <v>1541</v>
      </c>
    </row>
    <row r="46" spans="1:11" x14ac:dyDescent="0.25">
      <c r="A46" s="158" t="s">
        <v>1488</v>
      </c>
      <c r="B46" s="159">
        <f>SUMIF(Cons!B:B,$H46,Cons!I:I)</f>
        <v>1962.9602338178261</v>
      </c>
      <c r="C46" s="160"/>
      <c r="D46" s="161">
        <f>SUMIF(Bdg!A:A,$H46,Bdg!O:O)</f>
        <v>2422.5897199221822</v>
      </c>
      <c r="E46" s="160"/>
      <c r="F46" s="161">
        <f t="shared" si="5"/>
        <v>-459.62948610435615</v>
      </c>
      <c r="G46" s="162">
        <f t="shared" si="6"/>
        <v>-0.18972650726806528</v>
      </c>
      <c r="H46" s="152" t="s">
        <v>1542</v>
      </c>
    </row>
    <row r="47" spans="1:11" x14ac:dyDescent="0.25">
      <c r="A47" s="158" t="s">
        <v>1489</v>
      </c>
      <c r="B47" s="159">
        <f>SUMIF(Cons!B:B,$H47,Cons!I:I)</f>
        <v>0</v>
      </c>
      <c r="C47" s="160"/>
      <c r="D47" s="161">
        <f>SUMIF(Bdg!A:A,$H47,Bdg!O:O)</f>
        <v>0</v>
      </c>
      <c r="E47" s="160"/>
      <c r="F47" s="161">
        <f t="shared" si="5"/>
        <v>0</v>
      </c>
      <c r="G47" s="162" t="str">
        <f t="shared" si="6"/>
        <v>-</v>
      </c>
      <c r="H47" s="152" t="s">
        <v>1543</v>
      </c>
    </row>
    <row r="48" spans="1:11" x14ac:dyDescent="0.25">
      <c r="A48" s="153" t="s">
        <v>79</v>
      </c>
      <c r="B48" s="204"/>
      <c r="C48" s="155"/>
      <c r="D48" s="156"/>
      <c r="E48" s="155"/>
      <c r="F48" s="156"/>
      <c r="G48" s="157"/>
      <c r="H48" s="152"/>
    </row>
    <row r="49" spans="1:8" x14ac:dyDescent="0.25">
      <c r="A49" s="158" t="s">
        <v>1490</v>
      </c>
      <c r="B49" s="159">
        <f>SUMIF(Cons!B:B,$H49,Cons!I:I)</f>
        <v>-7100.1278333333321</v>
      </c>
      <c r="C49" s="160"/>
      <c r="D49" s="161">
        <f>SUMIF(Bdg!A:A,$H49,Bdg!O:O)</f>
        <v>-9554.5003544255633</v>
      </c>
      <c r="E49" s="160"/>
      <c r="F49" s="161">
        <f t="shared" ref="F49:F55" si="7">B49-D49</f>
        <v>2454.3725210922312</v>
      </c>
      <c r="G49" s="162">
        <f t="shared" ref="G49:G55" si="8">IF(D49=0,"-",F49/D49)</f>
        <v>-0.25688130514908469</v>
      </c>
      <c r="H49" s="152" t="s">
        <v>1544</v>
      </c>
    </row>
    <row r="50" spans="1:8" x14ac:dyDescent="0.25">
      <c r="A50" s="158" t="s">
        <v>1491</v>
      </c>
      <c r="B50" s="159">
        <f>SUMIF(Cons!B:B,$H50,Cons!I:I)</f>
        <v>-52.390123241666686</v>
      </c>
      <c r="C50" s="160"/>
      <c r="D50" s="161">
        <f>SUMIF(Bdg!A:A,$H50,Bdg!O:O)</f>
        <v>-500.22876356507061</v>
      </c>
      <c r="E50" s="160"/>
      <c r="F50" s="161">
        <f t="shared" si="7"/>
        <v>447.83864032340392</v>
      </c>
      <c r="G50" s="162">
        <f t="shared" si="8"/>
        <v>-0.89526767139840469</v>
      </c>
      <c r="H50" s="152" t="s">
        <v>1545</v>
      </c>
    </row>
    <row r="51" spans="1:8" x14ac:dyDescent="0.25">
      <c r="A51" s="158" t="s">
        <v>1492</v>
      </c>
      <c r="B51" s="159">
        <f>SUMIF(Cons!B:B,$H51,Cons!I:I)</f>
        <v>-677.82161333333329</v>
      </c>
      <c r="C51" s="160"/>
      <c r="D51" s="161">
        <f>SUMIF(Bdg!A:A,$H51,Bdg!O:O)</f>
        <v>-718.95195489570108</v>
      </c>
      <c r="E51" s="160"/>
      <c r="F51" s="161">
        <f t="shared" si="7"/>
        <v>41.130341562367789</v>
      </c>
      <c r="G51" s="162">
        <f t="shared" si="8"/>
        <v>-5.7208748487699156E-2</v>
      </c>
      <c r="H51" s="152" t="s">
        <v>1546</v>
      </c>
    </row>
    <row r="52" spans="1:8" x14ac:dyDescent="0.25">
      <c r="A52" s="158" t="s">
        <v>1304</v>
      </c>
      <c r="B52" s="159">
        <f>SUMIF(Cons!B:B,$H52,Cons!I:I)</f>
        <v>-2249.617376666667</v>
      </c>
      <c r="C52" s="160"/>
      <c r="D52" s="161">
        <f>SUMIF(Bdg!A:A,$H52,Bdg!O:O)</f>
        <v>-1877.0639662311219</v>
      </c>
      <c r="E52" s="160"/>
      <c r="F52" s="161">
        <f t="shared" si="7"/>
        <v>-372.55341043554517</v>
      </c>
      <c r="G52" s="162">
        <f t="shared" si="8"/>
        <v>0.19847667268557692</v>
      </c>
      <c r="H52" s="152" t="s">
        <v>1547</v>
      </c>
    </row>
    <row r="53" spans="1:8" x14ac:dyDescent="0.25">
      <c r="A53" s="158" t="s">
        <v>1493</v>
      </c>
      <c r="B53" s="159">
        <f>SUMIF(Cons!B:B,$H53,Cons!I:I)</f>
        <v>-9607.5754766666651</v>
      </c>
      <c r="C53" s="160"/>
      <c r="D53" s="161">
        <f>SUMIF(Bdg!A:A,$H53,Bdg!O:O)</f>
        <v>-7667.2205035028373</v>
      </c>
      <c r="E53" s="160"/>
      <c r="F53" s="161">
        <f t="shared" si="7"/>
        <v>-1940.3549731638277</v>
      </c>
      <c r="G53" s="162">
        <f t="shared" si="8"/>
        <v>0.25307149732779427</v>
      </c>
      <c r="H53" s="152" t="s">
        <v>1548</v>
      </c>
    </row>
    <row r="54" spans="1:8" ht="13" thickBot="1" x14ac:dyDescent="0.3">
      <c r="A54" s="158" t="s">
        <v>1494</v>
      </c>
      <c r="B54" s="159">
        <f>SUMIF(Cons!B:B,$H54,Cons!I:I)</f>
        <v>-123.40631999999999</v>
      </c>
      <c r="C54" s="239">
        <f>-SUM(B49:B54)</f>
        <v>19810.938743241662</v>
      </c>
      <c r="D54" s="161">
        <f>SUMIF(Bdg!A:A,$H54,Bdg!O:O)</f>
        <v>-56.906320000000001</v>
      </c>
      <c r="E54" s="160"/>
      <c r="F54" s="161">
        <f t="shared" si="7"/>
        <v>-66.5</v>
      </c>
      <c r="G54" s="162">
        <f t="shared" si="8"/>
        <v>1.1685872500629104</v>
      </c>
      <c r="H54" s="152" t="s">
        <v>1549</v>
      </c>
    </row>
    <row r="55" spans="1:8" ht="13" thickBot="1" x14ac:dyDescent="0.3">
      <c r="A55" s="168" t="s">
        <v>80</v>
      </c>
      <c r="B55" s="168">
        <f>SUM(B43:B54)+B39</f>
        <v>8443.1230005761627</v>
      </c>
      <c r="C55" s="96"/>
      <c r="D55" s="169">
        <f>SUM(D43:D54)+D39</f>
        <v>9795.1126708903012</v>
      </c>
      <c r="E55" s="96"/>
      <c r="F55" s="169">
        <f t="shared" si="7"/>
        <v>-1351.9896703141385</v>
      </c>
      <c r="G55" s="99">
        <f t="shared" si="8"/>
        <v>-0.13802696464452746</v>
      </c>
      <c r="H55" s="152"/>
    </row>
    <row r="56" spans="1:8" x14ac:dyDescent="0.25">
      <c r="A56" s="153" t="s">
        <v>1600</v>
      </c>
      <c r="B56" s="204"/>
      <c r="C56" s="155"/>
      <c r="D56" s="156"/>
      <c r="E56" s="155"/>
      <c r="F56" s="156"/>
      <c r="G56" s="157"/>
      <c r="H56" s="152"/>
    </row>
    <row r="57" spans="1:8" x14ac:dyDescent="0.25">
      <c r="A57" s="158" t="s">
        <v>1301</v>
      </c>
      <c r="B57" s="159">
        <f>SUMIF(Cons!B:B,$H57,Cons!I:I)</f>
        <v>85563.972153030292</v>
      </c>
      <c r="C57" s="160"/>
      <c r="D57" s="161">
        <f>SUMIF(Bdg!A:A,$H57,Bdg!O:O)</f>
        <v>84547.021661898369</v>
      </c>
      <c r="E57" s="160"/>
      <c r="F57" s="161">
        <f t="shared" ref="F57:F64" si="9">B57-D57</f>
        <v>1016.9504911319236</v>
      </c>
      <c r="G57" s="162">
        <f t="shared" ref="G57:G64" si="10">IF(D57=0,"-",F57/D57)</f>
        <v>1.2028223716722816E-2</v>
      </c>
      <c r="H57" s="152" t="s">
        <v>1560</v>
      </c>
    </row>
    <row r="58" spans="1:8" x14ac:dyDescent="0.25">
      <c r="A58" s="158" t="s">
        <v>1495</v>
      </c>
      <c r="B58" s="159">
        <f>SUMIF(Cons!B:B,$H58,Cons!I:I)</f>
        <v>-17863.299349797981</v>
      </c>
      <c r="C58" s="160"/>
      <c r="D58" s="161">
        <f>SUMIF(Bdg!A:A,$H58,Bdg!O:O)</f>
        <v>-16618.337071281039</v>
      </c>
      <c r="E58" s="160"/>
      <c r="F58" s="161">
        <f t="shared" si="9"/>
        <v>-1244.9622785169413</v>
      </c>
      <c r="G58" s="162">
        <f t="shared" si="10"/>
        <v>7.4914973331984075E-2</v>
      </c>
      <c r="H58" s="152" t="s">
        <v>1561</v>
      </c>
    </row>
    <row r="59" spans="1:8" x14ac:dyDescent="0.25">
      <c r="A59" s="163" t="s">
        <v>81</v>
      </c>
      <c r="B59" s="164">
        <f>SUM(B57:B58)</f>
        <v>67700.672803232315</v>
      </c>
      <c r="C59" s="160"/>
      <c r="D59" s="166">
        <f>SUM(D57:D58)</f>
        <v>67928.684590617326</v>
      </c>
      <c r="E59" s="160"/>
      <c r="F59" s="161">
        <f t="shared" si="9"/>
        <v>-228.01178738501039</v>
      </c>
      <c r="G59" s="167"/>
      <c r="H59" s="152"/>
    </row>
    <row r="60" spans="1:8" x14ac:dyDescent="0.25">
      <c r="A60" s="158" t="s">
        <v>1302</v>
      </c>
      <c r="B60" s="159">
        <f>SUMIF(Cons!B:B,$H60,Cons!I:I)</f>
        <v>20539.712760000002</v>
      </c>
      <c r="C60" s="160"/>
      <c r="D60" s="161">
        <f>SUMIF(Bdg!A:A,$H60,Bdg!O:O)</f>
        <v>20299.445626666668</v>
      </c>
      <c r="E60" s="160"/>
      <c r="F60" s="161">
        <f t="shared" si="9"/>
        <v>240.26713333333464</v>
      </c>
      <c r="G60" s="162">
        <f t="shared" si="10"/>
        <v>1.1836142609614134E-2</v>
      </c>
      <c r="H60" s="152" t="s">
        <v>1562</v>
      </c>
    </row>
    <row r="61" spans="1:8" x14ac:dyDescent="0.25">
      <c r="A61" s="158" t="s">
        <v>1495</v>
      </c>
      <c r="B61" s="159">
        <f>SUMIF(Cons!B:B,$H61,Cons!I:I)</f>
        <v>-11333.426643327894</v>
      </c>
      <c r="C61" s="160"/>
      <c r="D61" s="161">
        <f>SUMIF(Bdg!A:A,$H61,Bdg!O:O)</f>
        <v>-10691.999728268054</v>
      </c>
      <c r="E61" s="160"/>
      <c r="F61" s="161">
        <f t="shared" si="9"/>
        <v>-641.4269150598393</v>
      </c>
      <c r="G61" s="162">
        <f t="shared" si="10"/>
        <v>5.9991295488345565E-2</v>
      </c>
      <c r="H61" s="152" t="s">
        <v>1563</v>
      </c>
    </row>
    <row r="62" spans="1:8" x14ac:dyDescent="0.25">
      <c r="A62" s="163" t="s">
        <v>82</v>
      </c>
      <c r="B62" s="164">
        <f>SUM(B60:B61)</f>
        <v>9206.2861166721086</v>
      </c>
      <c r="C62" s="160"/>
      <c r="D62" s="166">
        <f>SUM(D60:D61)</f>
        <v>9607.4458983986133</v>
      </c>
      <c r="E62" s="160"/>
      <c r="F62" s="161">
        <f t="shared" si="9"/>
        <v>-401.15978172650466</v>
      </c>
      <c r="G62" s="167"/>
      <c r="H62" s="152"/>
    </row>
    <row r="63" spans="1:8" ht="13" thickBot="1" x14ac:dyDescent="0.3">
      <c r="A63" s="158" t="s">
        <v>1303</v>
      </c>
      <c r="B63" s="159">
        <f>SUMIF(Cons!B:B,$H63,Cons!I:I)</f>
        <v>59.934020000000032</v>
      </c>
      <c r="C63" s="160"/>
      <c r="D63" s="161">
        <f>SUMIF(Bdg!A:A,$H63,Bdg!O:O)</f>
        <v>59.694250000000011</v>
      </c>
      <c r="E63" s="160"/>
      <c r="F63" s="161">
        <f t="shared" si="9"/>
        <v>0.23977000000002135</v>
      </c>
      <c r="G63" s="162">
        <f t="shared" si="10"/>
        <v>4.0166347680056502E-3</v>
      </c>
      <c r="H63" s="152" t="s">
        <v>1564</v>
      </c>
    </row>
    <row r="64" spans="1:8" ht="13" thickBot="1" x14ac:dyDescent="0.3">
      <c r="A64" s="168" t="s">
        <v>83</v>
      </c>
      <c r="B64" s="168">
        <f>B59+B62+B63</f>
        <v>76966.892939904428</v>
      </c>
      <c r="C64" s="96"/>
      <c r="D64" s="169">
        <f>D59+D62+D63</f>
        <v>77595.824739015938</v>
      </c>
      <c r="E64" s="96"/>
      <c r="F64" s="169">
        <f t="shared" si="9"/>
        <v>-628.93179911150946</v>
      </c>
      <c r="G64" s="99">
        <f t="shared" si="10"/>
        <v>-8.1052273266872879E-3</v>
      </c>
      <c r="H64" s="152"/>
    </row>
    <row r="65" spans="1:8" x14ac:dyDescent="0.25">
      <c r="A65" s="153" t="s">
        <v>1601</v>
      </c>
      <c r="B65" s="204"/>
      <c r="C65" s="155"/>
      <c r="D65" s="156"/>
      <c r="E65" s="155"/>
      <c r="F65" s="156"/>
      <c r="G65" s="157"/>
      <c r="H65" s="152"/>
    </row>
    <row r="66" spans="1:8" x14ac:dyDescent="0.25">
      <c r="A66" s="154" t="s">
        <v>1496</v>
      </c>
      <c r="B66" s="204"/>
      <c r="C66" s="155"/>
      <c r="D66" s="156"/>
      <c r="E66" s="155"/>
      <c r="F66" s="156"/>
      <c r="G66" s="157"/>
      <c r="H66" s="152"/>
    </row>
    <row r="67" spans="1:8" x14ac:dyDescent="0.25">
      <c r="A67" s="158" t="s">
        <v>857</v>
      </c>
      <c r="B67" s="159">
        <f>SUMIF(Cons!B:B,$H67,Cons!I:I)</f>
        <v>-5644</v>
      </c>
      <c r="C67" s="160"/>
      <c r="D67" s="161">
        <f>SUMIF(Bdg!A:A,$H67,Bdg!O:O)</f>
        <v>-5645</v>
      </c>
      <c r="E67" s="160"/>
      <c r="F67" s="161">
        <f>B67-D67</f>
        <v>1</v>
      </c>
      <c r="G67" s="162">
        <f>IF(D67=0,"-",F67/D67)</f>
        <v>-1.771479185119575E-4</v>
      </c>
      <c r="H67" s="152" t="s">
        <v>1550</v>
      </c>
    </row>
    <row r="68" spans="1:8" ht="13" thickBot="1" x14ac:dyDescent="0.3">
      <c r="A68" s="158" t="s">
        <v>1497</v>
      </c>
      <c r="B68" s="159">
        <f>SUMIF(Cons!B:B,$H68,Cons!I:I)</f>
        <v>-1632.7911733333333</v>
      </c>
      <c r="C68" s="239">
        <f>-B69</f>
        <v>7276.7911733333331</v>
      </c>
      <c r="D68" s="161">
        <f>SUMIF(Bdg!A:A,$H68,Bdg!O:O)</f>
        <v>-1656.9318269719845</v>
      </c>
      <c r="E68" s="160"/>
      <c r="F68" s="161">
        <f>B68-D68</f>
        <v>24.140653638651202</v>
      </c>
      <c r="G68" s="162">
        <f>IF(D68=0,"-",F68/D68)</f>
        <v>-1.4569491179831971E-2</v>
      </c>
      <c r="H68" s="152" t="s">
        <v>1551</v>
      </c>
    </row>
    <row r="69" spans="1:8" ht="13" thickBot="1" x14ac:dyDescent="0.3">
      <c r="A69" s="147" t="s">
        <v>84</v>
      </c>
      <c r="B69" s="147">
        <f>SUM(B67:B68)</f>
        <v>-7276.7911733333331</v>
      </c>
      <c r="C69" s="170"/>
      <c r="D69" s="171">
        <f>SUM(D67:D68)</f>
        <v>-7301.9318269719843</v>
      </c>
      <c r="E69" s="170"/>
      <c r="F69" s="171">
        <f>B69-D69</f>
        <v>25.140653638651202</v>
      </c>
      <c r="G69" s="172">
        <f>IF(D69=0,"-",F69/D69)</f>
        <v>-3.4430140179871689E-3</v>
      </c>
      <c r="H69" s="152"/>
    </row>
    <row r="70" spans="1:8" ht="13" thickBot="1" x14ac:dyDescent="0.3">
      <c r="A70" s="173" t="s">
        <v>85</v>
      </c>
      <c r="B70" s="173">
        <f>B69+B64+B55</f>
        <v>78133.224767147258</v>
      </c>
      <c r="C70" s="174"/>
      <c r="D70" s="175">
        <f>D69+D64+D55</f>
        <v>80089.00558293426</v>
      </c>
      <c r="E70" s="174"/>
      <c r="F70" s="175">
        <f>B70-D70</f>
        <v>-1955.7808157870022</v>
      </c>
      <c r="G70" s="176">
        <f>IF(D70=0,"-",F70/D70)</f>
        <v>-2.4420091141745294E-2</v>
      </c>
      <c r="H70" s="152"/>
    </row>
    <row r="71" spans="1:8" ht="13" thickBot="1" x14ac:dyDescent="0.3">
      <c r="A71" s="168"/>
      <c r="B71" s="168"/>
      <c r="C71" s="177"/>
      <c r="D71" s="169"/>
      <c r="E71" s="177"/>
      <c r="F71" s="169"/>
      <c r="G71" s="178"/>
      <c r="H71" s="179"/>
    </row>
    <row r="72" spans="1:8" ht="13" thickBot="1" x14ac:dyDescent="0.3">
      <c r="A72" s="168" t="s">
        <v>86</v>
      </c>
      <c r="B72" s="168">
        <f>-SUMIF(Cons!B:B,$H72,Cons!I:I)</f>
        <v>-77106.429430000004</v>
      </c>
      <c r="C72" s="96"/>
      <c r="D72" s="169">
        <f>-SUMIF(Bdg!A:A,$H72,Bdg!O:O)</f>
        <v>-75951.17787999897</v>
      </c>
      <c r="E72" s="96"/>
      <c r="F72" s="169">
        <f>B72-D72</f>
        <v>-1155.251550001034</v>
      </c>
      <c r="G72" s="99">
        <f>IF(D72=0,"-",F72/D72)</f>
        <v>1.5210449426160363E-2</v>
      </c>
      <c r="H72" s="152" t="s">
        <v>1552</v>
      </c>
    </row>
    <row r="73" spans="1:8" x14ac:dyDescent="0.25">
      <c r="A73" s="153" t="s">
        <v>1602</v>
      </c>
      <c r="B73" s="204"/>
      <c r="C73" s="155"/>
      <c r="D73" s="156"/>
      <c r="E73" s="155"/>
      <c r="F73" s="156"/>
      <c r="G73" s="157"/>
      <c r="H73" s="152"/>
    </row>
    <row r="74" spans="1:8" x14ac:dyDescent="0.25">
      <c r="A74" s="158" t="s">
        <v>1305</v>
      </c>
      <c r="B74" s="159">
        <f>-SUMIF(Cons!B:B,$H74,Cons!I:I)</f>
        <v>4100</v>
      </c>
      <c r="C74" s="160"/>
      <c r="D74" s="161">
        <f>-SUMIF(Bdg!A:A,$H74,Bdg!O:O)</f>
        <v>4100</v>
      </c>
      <c r="E74" s="160"/>
      <c r="F74" s="161">
        <f t="shared" ref="F74:F81" si="11">B74-D74</f>
        <v>0</v>
      </c>
      <c r="G74" s="162">
        <f t="shared" ref="G74:G81" si="12">IF(D74=0,"-",F74/D74)</f>
        <v>0</v>
      </c>
      <c r="H74" s="152" t="s">
        <v>1553</v>
      </c>
    </row>
    <row r="75" spans="1:8" x14ac:dyDescent="0.25">
      <c r="A75" s="158" t="s">
        <v>1499</v>
      </c>
      <c r="B75" s="159">
        <f>-SUMIF(Cons!B:B,$H75,Cons!I:I)</f>
        <v>281.92897999999997</v>
      </c>
      <c r="C75" s="160"/>
      <c r="D75" s="161">
        <f>-SUMIF(Bdg!A:A,$H75,Bdg!O:O)</f>
        <v>281.92856999999998</v>
      </c>
      <c r="E75" s="160"/>
      <c r="F75" s="161">
        <f t="shared" si="11"/>
        <v>4.0999999998803105E-4</v>
      </c>
      <c r="G75" s="162">
        <f t="shared" si="12"/>
        <v>1.4542690724392745E-6</v>
      </c>
      <c r="H75" s="152" t="s">
        <v>1554</v>
      </c>
    </row>
    <row r="76" spans="1:8" x14ac:dyDescent="0.25">
      <c r="A76" s="158" t="s">
        <v>1306</v>
      </c>
      <c r="B76" s="159">
        <f>-SUMIF(Cons!B:B,$H76,Cons!I:I)</f>
        <v>145346.44427000001</v>
      </c>
      <c r="C76" s="160"/>
      <c r="D76" s="161">
        <f>-SUMIF(Bdg!A:A,$H76,Bdg!O:O)</f>
        <v>145346.44427000001</v>
      </c>
      <c r="E76" s="160"/>
      <c r="F76" s="161">
        <f t="shared" si="11"/>
        <v>0</v>
      </c>
      <c r="G76" s="162">
        <f t="shared" si="12"/>
        <v>0</v>
      </c>
      <c r="H76" s="152" t="s">
        <v>1555</v>
      </c>
    </row>
    <row r="77" spans="1:8" x14ac:dyDescent="0.25">
      <c r="A77" s="158" t="s">
        <v>1500</v>
      </c>
      <c r="B77" s="159">
        <f>-SUMIF(Cons!B:B,$H77,Cons!I:I)</f>
        <v>5356.6505199999992</v>
      </c>
      <c r="C77" s="160"/>
      <c r="D77" s="161">
        <f>-SUMIF(Bdg!A:A,$H77,Bdg!O:O)</f>
        <v>5356.6517899999999</v>
      </c>
      <c r="E77" s="160"/>
      <c r="F77" s="161">
        <f t="shared" si="11"/>
        <v>-1.2700000006589107E-3</v>
      </c>
      <c r="G77" s="162">
        <f t="shared" si="12"/>
        <v>-2.3708839970329877E-7</v>
      </c>
      <c r="H77" s="152" t="s">
        <v>1556</v>
      </c>
    </row>
    <row r="78" spans="1:8" x14ac:dyDescent="0.25">
      <c r="A78" s="158" t="s">
        <v>1501</v>
      </c>
      <c r="B78" s="159">
        <f>-SUMIF(Cons!B:B,$H78,Cons!I:I)</f>
        <v>192</v>
      </c>
      <c r="C78" s="160"/>
      <c r="D78" s="161">
        <f>-SUMIF(Bdg!A:A,$H78,Bdg!O:O)</f>
        <v>760.25543751261193</v>
      </c>
      <c r="E78" s="160"/>
      <c r="F78" s="161">
        <f t="shared" si="11"/>
        <v>-568.25543751261193</v>
      </c>
      <c r="G78" s="162">
        <f t="shared" si="12"/>
        <v>-0.74745330250029962</v>
      </c>
      <c r="H78" s="152" t="s">
        <v>1557</v>
      </c>
    </row>
    <row r="79" spans="1:8" x14ac:dyDescent="0.25">
      <c r="A79" s="158" t="s">
        <v>1502</v>
      </c>
      <c r="B79" s="159">
        <f>+B32</f>
        <v>-438.9855309156153</v>
      </c>
      <c r="C79" s="160"/>
      <c r="D79" s="161">
        <f>D32</f>
        <v>-203.19260457938674</v>
      </c>
      <c r="E79" s="160"/>
      <c r="F79" s="161">
        <f t="shared" si="11"/>
        <v>-235.79292633622856</v>
      </c>
      <c r="G79" s="162">
        <f t="shared" si="12"/>
        <v>1.1604404935126711</v>
      </c>
      <c r="H79" s="152" t="s">
        <v>1558</v>
      </c>
    </row>
    <row r="80" spans="1:8" ht="13" thickBot="1" x14ac:dyDescent="0.3">
      <c r="A80" s="158" t="s">
        <v>1503</v>
      </c>
      <c r="B80" s="159">
        <f>-SUMIF(Cons!B:B,$H80,Cons!I:I)</f>
        <v>401.40266666666662</v>
      </c>
      <c r="C80" s="160"/>
      <c r="D80" s="161">
        <f>-SUMIF(Bdg!A:A,$H80,Bdg!O:O)</f>
        <v>398.096</v>
      </c>
      <c r="E80" s="160"/>
      <c r="F80" s="161">
        <f t="shared" si="11"/>
        <v>3.3066666666666151</v>
      </c>
      <c r="G80" s="162">
        <f t="shared" si="12"/>
        <v>8.3062041986521219E-3</v>
      </c>
      <c r="H80" s="152" t="s">
        <v>1559</v>
      </c>
    </row>
    <row r="81" spans="1:8" ht="13" thickBot="1" x14ac:dyDescent="0.3">
      <c r="A81" s="180" t="s">
        <v>87</v>
      </c>
      <c r="B81" s="180">
        <f>SUM(B74:B80)</f>
        <v>155239.44090575105</v>
      </c>
      <c r="C81" s="96"/>
      <c r="D81" s="181">
        <f>SUM(D74:D80)</f>
        <v>156040.18346293323</v>
      </c>
      <c r="E81" s="96"/>
      <c r="F81" s="181">
        <f t="shared" si="11"/>
        <v>-800.74255718218046</v>
      </c>
      <c r="G81" s="99">
        <f t="shared" si="12"/>
        <v>-5.1316432691351837E-3</v>
      </c>
      <c r="H81" s="152"/>
    </row>
    <row r="82" spans="1:8" ht="13" thickBot="1" x14ac:dyDescent="0.3">
      <c r="A82" s="173" t="s">
        <v>88</v>
      </c>
      <c r="B82" s="173">
        <f>B81+B72</f>
        <v>78133.011475751046</v>
      </c>
      <c r="C82" s="174"/>
      <c r="D82" s="175">
        <f>D81+D72</f>
        <v>80089.00558293426</v>
      </c>
      <c r="E82" s="174"/>
      <c r="F82" s="175">
        <f>B82-D82</f>
        <v>-1955.9941071832145</v>
      </c>
      <c r="G82" s="176">
        <f>IF(D82=0,"-",F82/D82)</f>
        <v>-2.442275432122492E-2</v>
      </c>
      <c r="H82" s="152"/>
    </row>
    <row r="83" spans="1:8" x14ac:dyDescent="0.25">
      <c r="A83" s="179"/>
      <c r="B83" s="152"/>
      <c r="C83" s="152"/>
      <c r="D83" s="152"/>
      <c r="E83" s="24"/>
      <c r="F83" s="152"/>
      <c r="G83" s="24"/>
      <c r="H83" s="152"/>
    </row>
    <row r="84" spans="1:8" x14ac:dyDescent="0.25">
      <c r="A84" s="179" t="s">
        <v>89</v>
      </c>
      <c r="B84" s="182">
        <f>B82-B70</f>
        <v>-0.21329139621229842</v>
      </c>
      <c r="C84" s="152"/>
      <c r="D84" s="182">
        <f>D82-D70</f>
        <v>0</v>
      </c>
      <c r="E84" s="24"/>
      <c r="F84" s="182">
        <f>F82-F70</f>
        <v>-0.21329139621229842</v>
      </c>
      <c r="G84" s="24"/>
      <c r="H84" s="152"/>
    </row>
  </sheetData>
  <phoneticPr fontId="19" type="noConversion"/>
  <pageMargins left="0.78740157480314965" right="0.78740157480314965" top="0" bottom="0" header="0.51181102362204722" footer="0"/>
  <pageSetup paperSize="9" scale="56" orientation="portrait" r:id="rId1"/>
  <headerFooter alignWithMargins="0">
    <oddFooter>&amp;C&amp;"Tahoma,Grassetto"&amp;12Bozza&amp;R&amp;"Tahoma,Normale"&amp;A &amp;F</oddFooter>
  </headerFooter>
  <ignoredErrors>
    <ignoredError sqref="D80:D84 D8 G20:G101 G9 D9 C69:C101 B10:B19 B102:B173 G10:G19 G102:G131 D10:D19 D20:D78 C20:C53 C55:C67 B20:B77 B81:B10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3"/>
  <dimension ref="A1:O183"/>
  <sheetViews>
    <sheetView zoomScale="75" workbookViewId="0">
      <selection activeCell="M6" sqref="M6"/>
    </sheetView>
  </sheetViews>
  <sheetFormatPr defaultColWidth="5.81640625" defaultRowHeight="12.5" x14ac:dyDescent="0.25"/>
  <cols>
    <col min="1" max="1" width="5.81640625" style="1" customWidth="1"/>
    <col min="2" max="2" width="53.26953125" style="1" bestFit="1" customWidth="1"/>
    <col min="3" max="6" width="8.7265625" style="1" bestFit="1" customWidth="1"/>
    <col min="7" max="7" width="9.81640625" style="1" bestFit="1" customWidth="1"/>
    <col min="8" max="14" width="8.7265625" style="1" bestFit="1" customWidth="1"/>
    <col min="15" max="15" width="8.7265625" bestFit="1" customWidth="1"/>
  </cols>
  <sheetData>
    <row r="1" spans="1:15" s="232" customFormat="1" ht="19" x14ac:dyDescent="0.4">
      <c r="A1" s="231"/>
      <c r="B1" s="234" t="s">
        <v>731</v>
      </c>
      <c r="C1" s="233">
        <v>2</v>
      </c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5" ht="13" x14ac:dyDescent="0.3">
      <c r="A2" s="50"/>
      <c r="B2" s="5" t="s">
        <v>206</v>
      </c>
      <c r="C2" s="228">
        <v>45688</v>
      </c>
      <c r="D2" s="228">
        <v>45716</v>
      </c>
      <c r="E2" s="228">
        <v>45747</v>
      </c>
      <c r="F2" s="228">
        <v>45777</v>
      </c>
      <c r="G2" s="228">
        <v>45808</v>
      </c>
      <c r="H2" s="228">
        <v>45838</v>
      </c>
      <c r="I2" s="228">
        <v>45869</v>
      </c>
      <c r="J2" s="228">
        <v>45900</v>
      </c>
      <c r="K2" s="228">
        <v>45930</v>
      </c>
      <c r="L2" s="228">
        <v>45961</v>
      </c>
      <c r="M2" s="228">
        <v>45991</v>
      </c>
      <c r="N2" s="228">
        <v>46022</v>
      </c>
      <c r="O2" s="227" t="s">
        <v>77</v>
      </c>
    </row>
    <row r="3" spans="1:15" x14ac:dyDescent="0.25">
      <c r="A3" s="51" t="s">
        <v>198</v>
      </c>
      <c r="B3" s="37" t="s">
        <v>206</v>
      </c>
      <c r="C3" s="235">
        <v>-4772.9497000911642</v>
      </c>
      <c r="D3" s="235">
        <v>-9632.7439319588648</v>
      </c>
      <c r="E3" s="235">
        <v>-14579.382695603101</v>
      </c>
      <c r="F3" s="235">
        <v>-19590.643768801649</v>
      </c>
      <c r="G3" s="235">
        <v>-24688.749373776733</v>
      </c>
      <c r="H3" s="235">
        <v>-29873.699510528349</v>
      </c>
      <c r="I3" s="235">
        <v>-35145.494179056506</v>
      </c>
      <c r="J3" s="235">
        <v>-40504.133379361199</v>
      </c>
      <c r="K3" s="235">
        <v>-45949.617111442421</v>
      </c>
      <c r="L3" s="235">
        <v>-51481.94537530018</v>
      </c>
      <c r="M3" s="235">
        <v>-57101.118170934475</v>
      </c>
      <c r="N3" s="235">
        <v>-62807.135498345306</v>
      </c>
      <c r="O3" s="230">
        <f>CHOOSE($C$1,C3,D3,E3,F3,G3,H3,I3,J3,K3,L3,M3,N3)</f>
        <v>-9632.7439319588648</v>
      </c>
    </row>
    <row r="4" spans="1:15" x14ac:dyDescent="0.25">
      <c r="A4" s="14"/>
      <c r="B4" s="5" t="s">
        <v>1177</v>
      </c>
      <c r="C4" s="236"/>
      <c r="D4" s="237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0"/>
    </row>
    <row r="5" spans="1:15" x14ac:dyDescent="0.25">
      <c r="A5" s="15" t="s">
        <v>56</v>
      </c>
      <c r="B5" s="6" t="s">
        <v>776</v>
      </c>
      <c r="C5" s="235">
        <v>889.32110592496008</v>
      </c>
      <c r="D5" s="235">
        <v>1816.2427520909307</v>
      </c>
      <c r="E5" s="235">
        <v>2727.1348592238719</v>
      </c>
      <c r="F5" s="235">
        <v>3729.3830068486081</v>
      </c>
      <c r="G5" s="235">
        <v>4746.2833815042131</v>
      </c>
      <c r="H5" s="235">
        <v>5612.7667970090952</v>
      </c>
      <c r="I5" s="235">
        <v>6452.635074295189</v>
      </c>
      <c r="J5" s="235">
        <v>7100.5135903849314</v>
      </c>
      <c r="K5" s="235">
        <v>8147.8199725566392</v>
      </c>
      <c r="L5" s="235">
        <v>9196.104206067268</v>
      </c>
      <c r="M5" s="235">
        <v>10243.501916097117</v>
      </c>
      <c r="N5" s="235">
        <v>11092.538556658059</v>
      </c>
      <c r="O5" s="230">
        <f>CHOOSE($C$1,C5,D5,E5,F5,G5,H5,I5,J5,K5,L5,M5,N5)</f>
        <v>1816.2427520909307</v>
      </c>
    </row>
    <row r="6" spans="1:15" x14ac:dyDescent="0.25">
      <c r="A6" s="15" t="s">
        <v>56</v>
      </c>
      <c r="B6" s="6" t="s">
        <v>1443</v>
      </c>
      <c r="C6" s="235">
        <v>52</v>
      </c>
      <c r="D6" s="235">
        <v>104</v>
      </c>
      <c r="E6" s="235">
        <v>156</v>
      </c>
      <c r="F6" s="235">
        <v>208</v>
      </c>
      <c r="G6" s="235">
        <v>260</v>
      </c>
      <c r="H6" s="235">
        <v>312</v>
      </c>
      <c r="I6" s="235">
        <v>364</v>
      </c>
      <c r="J6" s="235">
        <v>416</v>
      </c>
      <c r="K6" s="235">
        <v>468</v>
      </c>
      <c r="L6" s="235">
        <v>520</v>
      </c>
      <c r="M6" s="235">
        <v>572</v>
      </c>
      <c r="N6" s="235">
        <v>624</v>
      </c>
      <c r="O6" s="230">
        <f>CHOOSE($C$1,C6,D6,E6,F6,G6,H6,I6,J6,K6,L6,M6,N6)</f>
        <v>104</v>
      </c>
    </row>
    <row r="7" spans="1:15" x14ac:dyDescent="0.25">
      <c r="A7" s="15" t="s">
        <v>56</v>
      </c>
      <c r="B7" s="6" t="s">
        <v>777</v>
      </c>
      <c r="C7" s="235">
        <v>175.75760323282057</v>
      </c>
      <c r="D7" s="235">
        <v>350.78054832381656</v>
      </c>
      <c r="E7" s="235">
        <v>528.89021094847124</v>
      </c>
      <c r="F7" s="235">
        <v>707.63736706320265</v>
      </c>
      <c r="G7" s="235">
        <v>886.71627677536912</v>
      </c>
      <c r="H7" s="235">
        <v>1065.0221839995693</v>
      </c>
      <c r="I7" s="235">
        <v>1242.5825868480235</v>
      </c>
      <c r="J7" s="235">
        <v>1419.9829221643724</v>
      </c>
      <c r="K7" s="235">
        <v>1596.7149078951159</v>
      </c>
      <c r="L7" s="235">
        <v>1772.6801868980644</v>
      </c>
      <c r="M7" s="235">
        <v>1947.8787591732182</v>
      </c>
      <c r="N7" s="235">
        <v>2122.3106247205769</v>
      </c>
      <c r="O7" s="230">
        <f>CHOOSE($C$1,C7,D7,E7,F7,G7,H7,I7,J7,K7,L7,M7,N7)</f>
        <v>350.78054832381656</v>
      </c>
    </row>
    <row r="8" spans="1:15" x14ac:dyDescent="0.25">
      <c r="A8" s="15" t="s">
        <v>1389</v>
      </c>
      <c r="B8" s="26" t="s">
        <v>283</v>
      </c>
      <c r="C8" s="235">
        <v>44.752410069448764</v>
      </c>
      <c r="D8" s="235">
        <v>89.061076971984306</v>
      </c>
      <c r="E8" s="235">
        <v>134.18647573563319</v>
      </c>
      <c r="F8" s="235">
        <v>179.81152481247551</v>
      </c>
      <c r="G8" s="235">
        <v>225.95209430410057</v>
      </c>
      <c r="H8" s="235">
        <v>271.88434341071616</v>
      </c>
      <c r="I8" s="235">
        <v>318.25477238584909</v>
      </c>
      <c r="J8" s="235">
        <v>364.35010811441293</v>
      </c>
      <c r="K8" s="235">
        <v>411.02080328960665</v>
      </c>
      <c r="L8" s="235">
        <v>457.4779781519394</v>
      </c>
      <c r="M8" s="235">
        <v>503.72400840314702</v>
      </c>
      <c r="N8" s="235">
        <v>549.75889404322947</v>
      </c>
      <c r="O8" s="230">
        <f>CHOOSE($C$1,C8,D8,E8,F8,G8,H8,I8,J8,K8,L8,M8,N8)</f>
        <v>89.061076971984306</v>
      </c>
    </row>
    <row r="9" spans="1:15" x14ac:dyDescent="0.25">
      <c r="A9" s="216"/>
      <c r="B9" s="7" t="s">
        <v>778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0"/>
    </row>
    <row r="10" spans="1:15" x14ac:dyDescent="0.25">
      <c r="A10" s="15" t="s">
        <v>58</v>
      </c>
      <c r="B10" s="6" t="s">
        <v>779</v>
      </c>
      <c r="C10" s="235">
        <v>12.59166666666667</v>
      </c>
      <c r="D10" s="235">
        <v>25.183333333333341</v>
      </c>
      <c r="E10" s="235">
        <v>37.674999999999997</v>
      </c>
      <c r="F10" s="235">
        <v>64.945833333333354</v>
      </c>
      <c r="G10" s="235">
        <v>92.216666666666697</v>
      </c>
      <c r="H10" s="235">
        <v>119.78749999999999</v>
      </c>
      <c r="I10" s="235">
        <v>139.91833333333338</v>
      </c>
      <c r="J10" s="235">
        <v>160.04916666666671</v>
      </c>
      <c r="K10" s="235">
        <v>180.37</v>
      </c>
      <c r="L10" s="235">
        <v>208.98083333333338</v>
      </c>
      <c r="M10" s="235">
        <v>237.59166666666673</v>
      </c>
      <c r="N10" s="235">
        <v>266.11250000000001</v>
      </c>
      <c r="O10" s="230">
        <f t="shared" ref="O10:O16" si="0">CHOOSE($C$1,C10,D10,E10,F10,G10,H10,I10,J10,K10,L10,M10,N10)</f>
        <v>25.183333333333341</v>
      </c>
    </row>
    <row r="11" spans="1:15" x14ac:dyDescent="0.25">
      <c r="A11" s="15" t="s">
        <v>58</v>
      </c>
      <c r="B11" s="6" t="s">
        <v>780</v>
      </c>
      <c r="C11" s="235">
        <v>34.053299999999993</v>
      </c>
      <c r="D11" s="235">
        <v>70.188839999999999</v>
      </c>
      <c r="E11" s="235">
        <v>104.61086999999998</v>
      </c>
      <c r="F11" s="235">
        <v>142.87203</v>
      </c>
      <c r="G11" s="235">
        <v>180.98136</v>
      </c>
      <c r="H11" s="235">
        <v>211.47749999999999</v>
      </c>
      <c r="I11" s="235">
        <v>240.07214999999999</v>
      </c>
      <c r="J11" s="235">
        <v>259.68714</v>
      </c>
      <c r="K11" s="235">
        <v>297.64463999999998</v>
      </c>
      <c r="L11" s="235">
        <v>335.45031</v>
      </c>
      <c r="M11" s="235">
        <v>373.10415</v>
      </c>
      <c r="N11" s="235">
        <v>401.17101000000002</v>
      </c>
      <c r="O11" s="230">
        <f t="shared" si="0"/>
        <v>70.188839999999999</v>
      </c>
    </row>
    <row r="12" spans="1:15" x14ac:dyDescent="0.25">
      <c r="A12" s="15" t="s">
        <v>58</v>
      </c>
      <c r="B12" s="6" t="s">
        <v>781</v>
      </c>
      <c r="C12" s="235">
        <v>58.244451599999991</v>
      </c>
      <c r="D12" s="235">
        <v>125.50996400000001</v>
      </c>
      <c r="E12" s="235">
        <v>182.5044628</v>
      </c>
      <c r="F12" s="235">
        <v>239.4989616</v>
      </c>
      <c r="G12" s="235">
        <v>296.62919899999997</v>
      </c>
      <c r="H12" s="235">
        <v>353.75843639999994</v>
      </c>
      <c r="I12" s="235">
        <v>411.51947379999996</v>
      </c>
      <c r="J12" s="235">
        <v>469.84346699999998</v>
      </c>
      <c r="K12" s="235">
        <v>528.3491788</v>
      </c>
      <c r="L12" s="235">
        <v>586.95780200000002</v>
      </c>
      <c r="M12" s="235">
        <v>645.80420340000001</v>
      </c>
      <c r="N12" s="235">
        <v>704.80030840000006</v>
      </c>
      <c r="O12" s="230">
        <f t="shared" si="0"/>
        <v>125.50996400000001</v>
      </c>
    </row>
    <row r="13" spans="1:15" x14ac:dyDescent="0.25">
      <c r="A13" s="15" t="s">
        <v>58</v>
      </c>
      <c r="B13" s="6" t="s">
        <v>289</v>
      </c>
      <c r="C13" s="235">
        <v>17.416666666666664</v>
      </c>
      <c r="D13" s="235">
        <v>34.833333333333329</v>
      </c>
      <c r="E13" s="235">
        <v>52.25</v>
      </c>
      <c r="F13" s="235">
        <v>69.666666666666657</v>
      </c>
      <c r="G13" s="235">
        <v>87.083333333333314</v>
      </c>
      <c r="H13" s="235">
        <v>104.5</v>
      </c>
      <c r="I13" s="235">
        <v>121.91666666666663</v>
      </c>
      <c r="J13" s="235">
        <v>139.33333333333329</v>
      </c>
      <c r="K13" s="235">
        <v>156.75</v>
      </c>
      <c r="L13" s="235">
        <v>174.1666666666666</v>
      </c>
      <c r="M13" s="235">
        <v>191.58333333333326</v>
      </c>
      <c r="N13" s="235">
        <v>209</v>
      </c>
      <c r="O13" s="230">
        <f t="shared" si="0"/>
        <v>34.833333333333329</v>
      </c>
    </row>
    <row r="14" spans="1:15" x14ac:dyDescent="0.25">
      <c r="A14" s="15" t="s">
        <v>58</v>
      </c>
      <c r="B14" s="6" t="s">
        <v>782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0">
        <f t="shared" si="0"/>
        <v>0</v>
      </c>
    </row>
    <row r="15" spans="1:15" x14ac:dyDescent="0.25">
      <c r="A15" s="15" t="s">
        <v>58</v>
      </c>
      <c r="B15" s="6" t="s">
        <v>282</v>
      </c>
      <c r="C15" s="235">
        <v>23.624905965939863</v>
      </c>
      <c r="D15" s="235">
        <v>30.738477743638075</v>
      </c>
      <c r="E15" s="235">
        <v>37.842581144852979</v>
      </c>
      <c r="F15" s="235">
        <v>45.071416169584573</v>
      </c>
      <c r="G15" s="235">
        <v>52.228417006074515</v>
      </c>
      <c r="H15" s="235">
        <v>59.246483654322802</v>
      </c>
      <c r="I15" s="235">
        <v>66.326916114329435</v>
      </c>
      <c r="J15" s="235">
        <v>73.402614386094413</v>
      </c>
      <c r="K15" s="235">
        <v>80.540678469617745</v>
      </c>
      <c r="L15" s="235">
        <v>87.539808364899415</v>
      </c>
      <c r="M15" s="235">
        <v>94.534204071939442</v>
      </c>
      <c r="N15" s="235">
        <v>101.52386559073781</v>
      </c>
      <c r="O15" s="230">
        <f t="shared" si="0"/>
        <v>30.738477743638075</v>
      </c>
    </row>
    <row r="16" spans="1:15" x14ac:dyDescent="0.25">
      <c r="A16" s="15" t="s">
        <v>58</v>
      </c>
      <c r="B16" s="6" t="s">
        <v>1444</v>
      </c>
      <c r="C16" s="235">
        <v>0</v>
      </c>
      <c r="D16" s="235">
        <v>0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0">
        <f t="shared" si="0"/>
        <v>0</v>
      </c>
    </row>
    <row r="17" spans="1:15" x14ac:dyDescent="0.25">
      <c r="A17" s="16"/>
      <c r="B17" s="7" t="s">
        <v>784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0"/>
    </row>
    <row r="18" spans="1:15" x14ac:dyDescent="0.25">
      <c r="A18" s="15" t="s">
        <v>51</v>
      </c>
      <c r="B18" s="6" t="s">
        <v>785</v>
      </c>
      <c r="C18" s="235">
        <v>12.194768333333334</v>
      </c>
      <c r="D18" s="235">
        <v>30.850850000000001</v>
      </c>
      <c r="E18" s="235">
        <v>45.128951666666666</v>
      </c>
      <c r="F18" s="235">
        <v>71.015618333333336</v>
      </c>
      <c r="G18" s="235">
        <v>81.902285000000006</v>
      </c>
      <c r="H18" s="235">
        <v>96.788951666666676</v>
      </c>
      <c r="I18" s="235">
        <v>113.67561833333335</v>
      </c>
      <c r="J18" s="235">
        <v>124.56228500000002</v>
      </c>
      <c r="K18" s="235">
        <v>135.44895166666669</v>
      </c>
      <c r="L18" s="235">
        <v>151.03561833333336</v>
      </c>
      <c r="M18" s="235">
        <v>171.92228500000004</v>
      </c>
      <c r="N18" s="235">
        <v>182.8089516666667</v>
      </c>
      <c r="O18" s="230">
        <f t="shared" ref="O18:O23" si="1">CHOOSE($C$1,C18,D18,E18,F18,G18,H18,I18,J18,K18,L18,M18,N18)</f>
        <v>30.850850000000001</v>
      </c>
    </row>
    <row r="19" spans="1:15" x14ac:dyDescent="0.25">
      <c r="A19" s="15" t="s">
        <v>51</v>
      </c>
      <c r="B19" s="6" t="s">
        <v>786</v>
      </c>
      <c r="C19" s="235">
        <v>4.7133333333333329</v>
      </c>
      <c r="D19" s="235">
        <v>9.4266666666666659</v>
      </c>
      <c r="E19" s="235">
        <v>14.14</v>
      </c>
      <c r="F19" s="235">
        <v>42.542222222222215</v>
      </c>
      <c r="G19" s="235">
        <v>70.944444444444429</v>
      </c>
      <c r="H19" s="235">
        <v>99.34666666666665</v>
      </c>
      <c r="I19" s="235">
        <v>127.74888888888887</v>
      </c>
      <c r="J19" s="235">
        <v>154.12888888888887</v>
      </c>
      <c r="K19" s="235">
        <v>180.50888888888886</v>
      </c>
      <c r="L19" s="235">
        <v>206.88888888888886</v>
      </c>
      <c r="M19" s="235">
        <v>233.26888888888885</v>
      </c>
      <c r="N19" s="235">
        <v>259.64888888888885</v>
      </c>
      <c r="O19" s="230">
        <f t="shared" si="1"/>
        <v>9.4266666666666659</v>
      </c>
    </row>
    <row r="20" spans="1:15" x14ac:dyDescent="0.25">
      <c r="A20" s="15" t="s">
        <v>51</v>
      </c>
      <c r="B20" s="6" t="s">
        <v>787</v>
      </c>
      <c r="C20" s="235">
        <v>0</v>
      </c>
      <c r="D20" s="235">
        <v>0</v>
      </c>
      <c r="E20" s="235">
        <v>0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0</v>
      </c>
      <c r="O20" s="230">
        <f t="shared" si="1"/>
        <v>0</v>
      </c>
    </row>
    <row r="21" spans="1:15" x14ac:dyDescent="0.25">
      <c r="A21" s="15" t="s">
        <v>51</v>
      </c>
      <c r="B21" s="6" t="s">
        <v>788</v>
      </c>
      <c r="C21" s="235">
        <v>1.6666666666666667</v>
      </c>
      <c r="D21" s="235">
        <v>3.3333333333333335</v>
      </c>
      <c r="E21" s="235">
        <v>5</v>
      </c>
      <c r="F21" s="235">
        <v>6.666666666666667</v>
      </c>
      <c r="G21" s="235">
        <v>8.3333333333333339</v>
      </c>
      <c r="H21" s="235">
        <v>10</v>
      </c>
      <c r="I21" s="235">
        <v>11.666666666666666</v>
      </c>
      <c r="J21" s="235">
        <v>13.333333333333332</v>
      </c>
      <c r="K21" s="235">
        <v>15</v>
      </c>
      <c r="L21" s="235">
        <v>16.666666666666664</v>
      </c>
      <c r="M21" s="235">
        <v>18.333333333333332</v>
      </c>
      <c r="N21" s="235">
        <v>20</v>
      </c>
      <c r="O21" s="230">
        <f t="shared" si="1"/>
        <v>3.3333333333333335</v>
      </c>
    </row>
    <row r="22" spans="1:15" x14ac:dyDescent="0.25">
      <c r="A22" s="15" t="s">
        <v>51</v>
      </c>
      <c r="B22" s="6" t="s">
        <v>789</v>
      </c>
      <c r="C22" s="235">
        <v>0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0">
        <f t="shared" si="1"/>
        <v>0</v>
      </c>
    </row>
    <row r="23" spans="1:15" x14ac:dyDescent="0.25">
      <c r="A23" s="15" t="s">
        <v>51</v>
      </c>
      <c r="B23" s="6" t="s">
        <v>790</v>
      </c>
      <c r="C23" s="235">
        <v>0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0">
        <f t="shared" si="1"/>
        <v>0</v>
      </c>
    </row>
    <row r="24" spans="1:15" x14ac:dyDescent="0.25">
      <c r="A24" s="15"/>
      <c r="B24" s="7" t="s">
        <v>791</v>
      </c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0"/>
    </row>
    <row r="25" spans="1:15" x14ac:dyDescent="0.25">
      <c r="A25" s="15" t="s">
        <v>49</v>
      </c>
      <c r="B25" s="6" t="s">
        <v>290</v>
      </c>
      <c r="C25" s="235">
        <v>-11.922466951062265</v>
      </c>
      <c r="D25" s="235">
        <v>-14.844933902124531</v>
      </c>
      <c r="E25" s="235">
        <v>-24.467400853186795</v>
      </c>
      <c r="F25" s="235">
        <v>0.57679886241760414</v>
      </c>
      <c r="G25" s="235">
        <v>34.620998578022011</v>
      </c>
      <c r="H25" s="235">
        <v>63.506864960293079</v>
      </c>
      <c r="I25" s="235">
        <v>62.359398009230816</v>
      </c>
      <c r="J25" s="235">
        <v>64.211931058168545</v>
      </c>
      <c r="K25" s="235">
        <v>66.464464107106281</v>
      </c>
      <c r="L25" s="235">
        <v>72.916997156044019</v>
      </c>
      <c r="M25" s="235">
        <v>84.369530204981757</v>
      </c>
      <c r="N25" s="235">
        <v>94.42206325391949</v>
      </c>
      <c r="O25" s="230">
        <f>CHOOSE($C$1,C25,D25,E25,F25,G25,H25,I25,J25,K25,L25,M25,N25)</f>
        <v>-14.844933902124531</v>
      </c>
    </row>
    <row r="26" spans="1:15" x14ac:dyDescent="0.25">
      <c r="A26" s="15" t="s">
        <v>49</v>
      </c>
      <c r="B26" s="6" t="s">
        <v>792</v>
      </c>
      <c r="C26" s="235">
        <v>2.916666666666667</v>
      </c>
      <c r="D26" s="235">
        <v>10.833333333333334</v>
      </c>
      <c r="E26" s="235">
        <v>13.75</v>
      </c>
      <c r="F26" s="235">
        <v>16.666666666666668</v>
      </c>
      <c r="G26" s="235">
        <v>19.583333333333336</v>
      </c>
      <c r="H26" s="235">
        <v>27.5</v>
      </c>
      <c r="I26" s="235">
        <v>30.416666666666671</v>
      </c>
      <c r="J26" s="235">
        <v>33.333333333333336</v>
      </c>
      <c r="K26" s="235">
        <v>36.25</v>
      </c>
      <c r="L26" s="235">
        <v>39.166666666666664</v>
      </c>
      <c r="M26" s="235">
        <v>47.083333333333329</v>
      </c>
      <c r="N26" s="235">
        <v>50</v>
      </c>
      <c r="O26" s="230">
        <f>CHOOSE($C$1,C26,D26,E26,F26,G26,H26,I26,J26,K26,L26,M26,N26)</f>
        <v>10.833333333333334</v>
      </c>
    </row>
    <row r="27" spans="1:15" x14ac:dyDescent="0.25">
      <c r="A27" s="15" t="s">
        <v>49</v>
      </c>
      <c r="B27" s="6" t="s">
        <v>794</v>
      </c>
      <c r="C27" s="235">
        <v>6.0833333333333339</v>
      </c>
      <c r="D27" s="235">
        <v>24.666666666666671</v>
      </c>
      <c r="E27" s="235">
        <v>30.75</v>
      </c>
      <c r="F27" s="235">
        <v>36.833333333333343</v>
      </c>
      <c r="G27" s="235">
        <v>42.916666666666679</v>
      </c>
      <c r="H27" s="235">
        <v>49</v>
      </c>
      <c r="I27" s="235">
        <v>55.08333333333335</v>
      </c>
      <c r="J27" s="235">
        <v>61.166666666666686</v>
      </c>
      <c r="K27" s="235">
        <v>67.25</v>
      </c>
      <c r="L27" s="235">
        <v>73.333333333333343</v>
      </c>
      <c r="M27" s="235">
        <v>79.416666666666671</v>
      </c>
      <c r="N27" s="235">
        <v>85.5</v>
      </c>
      <c r="O27" s="230">
        <f>CHOOSE($C$1,C27,D27,E27,F27,G27,H27,I27,J27,K27,L27,M27,N27)</f>
        <v>24.666666666666671</v>
      </c>
    </row>
    <row r="28" spans="1:15" x14ac:dyDescent="0.25">
      <c r="A28" s="15"/>
      <c r="B28" s="7" t="s">
        <v>795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0"/>
    </row>
    <row r="29" spans="1:15" x14ac:dyDescent="0.25">
      <c r="A29" s="15" t="s">
        <v>52</v>
      </c>
      <c r="B29" s="6" t="s">
        <v>796</v>
      </c>
      <c r="C29" s="235">
        <v>41.791666666666671</v>
      </c>
      <c r="D29" s="235">
        <v>83.583333333333343</v>
      </c>
      <c r="E29" s="235">
        <v>130.25</v>
      </c>
      <c r="F29" s="235">
        <v>172.41666666666669</v>
      </c>
      <c r="G29" s="235">
        <v>215.89333333333335</v>
      </c>
      <c r="H29" s="235">
        <v>262.62</v>
      </c>
      <c r="I29" s="235">
        <v>304.84666666666669</v>
      </c>
      <c r="J29" s="235">
        <v>347.07333333333338</v>
      </c>
      <c r="K29" s="235">
        <v>393.8</v>
      </c>
      <c r="L29" s="235">
        <v>436.02666666666676</v>
      </c>
      <c r="M29" s="235">
        <v>479.50333333333344</v>
      </c>
      <c r="N29" s="235">
        <v>526.23</v>
      </c>
      <c r="O29" s="230">
        <f>CHOOSE($C$1,C29,D29,E29,F29,G29,H29,I29,J29,K29,L29,M29,N29)</f>
        <v>83.583333333333343</v>
      </c>
    </row>
    <row r="30" spans="1:15" x14ac:dyDescent="0.25">
      <c r="A30" s="15" t="s">
        <v>52</v>
      </c>
      <c r="B30" s="6" t="s">
        <v>1300</v>
      </c>
      <c r="C30" s="235">
        <v>1.5</v>
      </c>
      <c r="D30" s="235">
        <v>3</v>
      </c>
      <c r="E30" s="235">
        <v>4.5</v>
      </c>
      <c r="F30" s="235">
        <v>6</v>
      </c>
      <c r="G30" s="235">
        <v>7.5</v>
      </c>
      <c r="H30" s="235">
        <v>9</v>
      </c>
      <c r="I30" s="235">
        <v>10.5</v>
      </c>
      <c r="J30" s="235">
        <v>12</v>
      </c>
      <c r="K30" s="235">
        <v>13.5</v>
      </c>
      <c r="L30" s="235">
        <v>15</v>
      </c>
      <c r="M30" s="235">
        <v>16.5</v>
      </c>
      <c r="N30" s="235">
        <v>18</v>
      </c>
      <c r="O30" s="230">
        <f>CHOOSE($C$1,C30,D30,E30,F30,G30,H30,I30,J30,K30,L30,M30,N30)</f>
        <v>3</v>
      </c>
    </row>
    <row r="31" spans="1:15" x14ac:dyDescent="0.25">
      <c r="A31" s="15"/>
      <c r="B31" s="8" t="s">
        <v>1445</v>
      </c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0"/>
    </row>
    <row r="32" spans="1:15" x14ac:dyDescent="0.25">
      <c r="A32" s="15" t="s">
        <v>52</v>
      </c>
      <c r="B32" s="6" t="s">
        <v>797</v>
      </c>
      <c r="C32" s="235">
        <v>45.008935593807799</v>
      </c>
      <c r="D32" s="235">
        <v>90.017871187615597</v>
      </c>
      <c r="E32" s="235">
        <v>135.0268067814234</v>
      </c>
      <c r="F32" s="235">
        <v>180.03574237523119</v>
      </c>
      <c r="G32" s="235">
        <v>223.30578908015011</v>
      </c>
      <c r="H32" s="235">
        <v>266.57583578506899</v>
      </c>
      <c r="I32" s="235">
        <v>309.8458824899879</v>
      </c>
      <c r="J32" s="235">
        <v>353.11592919490681</v>
      </c>
      <c r="K32" s="235">
        <v>396.38597589982572</v>
      </c>
      <c r="L32" s="235">
        <v>439.65602260474463</v>
      </c>
      <c r="M32" s="235">
        <v>482.92606930966355</v>
      </c>
      <c r="N32" s="235">
        <v>526.19611601458246</v>
      </c>
      <c r="O32" s="230">
        <f>CHOOSE($C$1,C32,D32,E32,F32,G32,H32,I32,J32,K32,L32,M32,N32)</f>
        <v>90.017871187615597</v>
      </c>
    </row>
    <row r="33" spans="1:15" x14ac:dyDescent="0.25">
      <c r="A33" s="15" t="s">
        <v>52</v>
      </c>
      <c r="B33" s="6" t="s">
        <v>293</v>
      </c>
      <c r="C33" s="235">
        <v>19.833333333333332</v>
      </c>
      <c r="D33" s="235">
        <v>39.666666666666664</v>
      </c>
      <c r="E33" s="235">
        <v>59.5</v>
      </c>
      <c r="F33" s="235">
        <v>79.333333333333329</v>
      </c>
      <c r="G33" s="235">
        <v>99.166666666666657</v>
      </c>
      <c r="H33" s="235">
        <v>119</v>
      </c>
      <c r="I33" s="235">
        <v>138.83333333333331</v>
      </c>
      <c r="J33" s="235">
        <v>158.66666666666666</v>
      </c>
      <c r="K33" s="235">
        <v>178.5</v>
      </c>
      <c r="L33" s="235">
        <v>198.33333333333334</v>
      </c>
      <c r="M33" s="235">
        <v>218.16666666666669</v>
      </c>
      <c r="N33" s="235">
        <v>238</v>
      </c>
      <c r="O33" s="230">
        <f>CHOOSE($C$1,C33,D33,E33,F33,G33,H33,I33,J33,K33,L33,M33,N33)</f>
        <v>39.666666666666664</v>
      </c>
    </row>
    <row r="34" spans="1:15" x14ac:dyDescent="0.25">
      <c r="A34" s="15"/>
      <c r="B34" s="9" t="s">
        <v>1446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0"/>
    </row>
    <row r="35" spans="1:15" x14ac:dyDescent="0.25">
      <c r="A35" s="15" t="s">
        <v>52</v>
      </c>
      <c r="B35" s="6" t="s">
        <v>294</v>
      </c>
      <c r="C35" s="235">
        <v>6.0833333333333339</v>
      </c>
      <c r="D35" s="235">
        <v>12.166666666666668</v>
      </c>
      <c r="E35" s="235">
        <v>23.25</v>
      </c>
      <c r="F35" s="235">
        <v>29.333333333333336</v>
      </c>
      <c r="G35" s="235">
        <v>35.416666666666671</v>
      </c>
      <c r="H35" s="235">
        <v>56.5</v>
      </c>
      <c r="I35" s="235">
        <v>62.583333333333343</v>
      </c>
      <c r="J35" s="235">
        <v>68.666666666666671</v>
      </c>
      <c r="K35" s="235">
        <v>74.75</v>
      </c>
      <c r="L35" s="235">
        <v>80.833333333333329</v>
      </c>
      <c r="M35" s="235">
        <v>86.916666666666657</v>
      </c>
      <c r="N35" s="235">
        <v>93</v>
      </c>
      <c r="O35" s="230">
        <f>CHOOSE($C$1,C35,D35,E35,F35,G35,H35,I35,J35,K35,L35,M35,N35)</f>
        <v>12.166666666666668</v>
      </c>
    </row>
    <row r="36" spans="1:15" x14ac:dyDescent="0.25">
      <c r="A36" s="15" t="s">
        <v>52</v>
      </c>
      <c r="B36" s="6" t="s">
        <v>798</v>
      </c>
      <c r="C36" s="235">
        <v>4.166666666666667</v>
      </c>
      <c r="D36" s="235">
        <v>8.3333333333333339</v>
      </c>
      <c r="E36" s="235">
        <v>12.5</v>
      </c>
      <c r="F36" s="235">
        <v>16.666666666666668</v>
      </c>
      <c r="G36" s="235">
        <v>20.833333333333336</v>
      </c>
      <c r="H36" s="235">
        <v>25</v>
      </c>
      <c r="I36" s="235">
        <v>29.166666666666671</v>
      </c>
      <c r="J36" s="235">
        <v>33.333333333333336</v>
      </c>
      <c r="K36" s="235">
        <v>37.5</v>
      </c>
      <c r="L36" s="235">
        <v>41.666666666666664</v>
      </c>
      <c r="M36" s="235">
        <v>45.833333333333329</v>
      </c>
      <c r="N36" s="235">
        <v>50</v>
      </c>
      <c r="O36" s="230">
        <f>CHOOSE($C$1,C36,D36,E36,F36,G36,H36,I36,J36,K36,L36,M36,N36)</f>
        <v>8.3333333333333339</v>
      </c>
    </row>
    <row r="37" spans="1:15" x14ac:dyDescent="0.25">
      <c r="A37" s="15" t="s">
        <v>52</v>
      </c>
      <c r="B37" s="6" t="s">
        <v>799</v>
      </c>
      <c r="C37" s="235">
        <v>19.1401</v>
      </c>
      <c r="D37" s="235">
        <v>38.280200000000001</v>
      </c>
      <c r="E37" s="235">
        <v>57.434678333333338</v>
      </c>
      <c r="F37" s="235">
        <v>76.589156666666668</v>
      </c>
      <c r="G37" s="235">
        <v>95.743634999999998</v>
      </c>
      <c r="H37" s="235">
        <v>114.89811333333333</v>
      </c>
      <c r="I37" s="235">
        <v>134.09533733333333</v>
      </c>
      <c r="J37" s="235">
        <v>153.29256133333334</v>
      </c>
      <c r="K37" s="235">
        <v>172.48978533333334</v>
      </c>
      <c r="L37" s="235">
        <v>191.68700933333335</v>
      </c>
      <c r="M37" s="235">
        <v>210.88423333333336</v>
      </c>
      <c r="N37" s="235">
        <v>230.16547400000002</v>
      </c>
      <c r="O37" s="230">
        <f>CHOOSE($C$1,C37,D37,E37,F37,G37,H37,I37,J37,K37,L37,M37,N37)</f>
        <v>38.280200000000001</v>
      </c>
    </row>
    <row r="38" spans="1:15" x14ac:dyDescent="0.25">
      <c r="A38" s="15"/>
      <c r="B38" s="9" t="s">
        <v>800</v>
      </c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0"/>
    </row>
    <row r="39" spans="1:15" x14ac:dyDescent="0.25">
      <c r="A39" s="15" t="s">
        <v>52</v>
      </c>
      <c r="B39" s="6" t="s">
        <v>288</v>
      </c>
      <c r="C39" s="235">
        <v>0.95</v>
      </c>
      <c r="D39" s="235">
        <v>3.9</v>
      </c>
      <c r="E39" s="235">
        <v>4.8499999999999996</v>
      </c>
      <c r="F39" s="235">
        <v>5.8</v>
      </c>
      <c r="G39" s="235">
        <v>6.75</v>
      </c>
      <c r="H39" s="235">
        <v>9.6999999999999993</v>
      </c>
      <c r="I39" s="235">
        <v>10.65</v>
      </c>
      <c r="J39" s="235">
        <v>11.6</v>
      </c>
      <c r="K39" s="235">
        <v>12.55</v>
      </c>
      <c r="L39" s="235">
        <v>13.5</v>
      </c>
      <c r="M39" s="235">
        <v>14.45</v>
      </c>
      <c r="N39" s="235">
        <v>15.4</v>
      </c>
      <c r="O39" s="230">
        <f>CHOOSE($C$1,C39,D39,E39,F39,G39,H39,I39,J39,K39,L39,M39,N39)</f>
        <v>3.9</v>
      </c>
    </row>
    <row r="40" spans="1:15" x14ac:dyDescent="0.25">
      <c r="A40" s="15" t="s">
        <v>52</v>
      </c>
      <c r="B40" s="6" t="s">
        <v>801</v>
      </c>
      <c r="C40" s="235">
        <v>3.0135708333333335</v>
      </c>
      <c r="D40" s="235">
        <v>6.0612616666666668</v>
      </c>
      <c r="E40" s="235">
        <v>9.1089525000000009</v>
      </c>
      <c r="F40" s="235">
        <v>12.156643333333335</v>
      </c>
      <c r="G40" s="235">
        <v>15.204334166666669</v>
      </c>
      <c r="H40" s="235">
        <v>18.25300416666667</v>
      </c>
      <c r="I40" s="235">
        <v>21.301674166666672</v>
      </c>
      <c r="J40" s="235">
        <v>24.350344166666673</v>
      </c>
      <c r="K40" s="235">
        <v>27.399014166666674</v>
      </c>
      <c r="L40" s="235">
        <v>30.466014166666675</v>
      </c>
      <c r="M40" s="235">
        <v>33.533014166666675</v>
      </c>
      <c r="N40" s="235">
        <v>36.600014166666675</v>
      </c>
      <c r="O40" s="230">
        <f>CHOOSE($C$1,C40,D40,E40,F40,G40,H40,I40,J40,K40,L40,M40,N40)</f>
        <v>6.0612616666666668</v>
      </c>
    </row>
    <row r="41" spans="1:15" x14ac:dyDescent="0.25">
      <c r="A41" s="15" t="s">
        <v>52</v>
      </c>
      <c r="B41" s="6" t="s">
        <v>802</v>
      </c>
      <c r="C41" s="235">
        <v>24.472256666666667</v>
      </c>
      <c r="D41" s="235">
        <v>48.943513333333335</v>
      </c>
      <c r="E41" s="235">
        <v>71.614769999999993</v>
      </c>
      <c r="F41" s="235">
        <v>95.36108999999999</v>
      </c>
      <c r="G41" s="235">
        <v>118.85740999999999</v>
      </c>
      <c r="H41" s="235">
        <v>141.55372999999997</v>
      </c>
      <c r="I41" s="235">
        <v>164.25004999999999</v>
      </c>
      <c r="J41" s="235">
        <v>186.84636999999998</v>
      </c>
      <c r="K41" s="235">
        <v>209.39268999999999</v>
      </c>
      <c r="L41" s="235">
        <v>233.38900999999998</v>
      </c>
      <c r="M41" s="235">
        <v>256.75972999999999</v>
      </c>
      <c r="N41" s="235">
        <v>281.97944166666667</v>
      </c>
      <c r="O41" s="230">
        <f>CHOOSE($C$1,C41,D41,E41,F41,G41,H41,I41,J41,K41,L41,M41,N41)</f>
        <v>48.943513333333335</v>
      </c>
    </row>
    <row r="42" spans="1:15" x14ac:dyDescent="0.25">
      <c r="A42" s="15" t="s">
        <v>52</v>
      </c>
      <c r="B42" s="6" t="s">
        <v>296</v>
      </c>
      <c r="C42" s="235">
        <v>5.2916666666666661</v>
      </c>
      <c r="D42" s="235">
        <v>10.583333333333332</v>
      </c>
      <c r="E42" s="235">
        <v>15.875</v>
      </c>
      <c r="F42" s="235">
        <v>21.307866666666666</v>
      </c>
      <c r="G42" s="235">
        <v>26.599533333333333</v>
      </c>
      <c r="H42" s="235">
        <v>31.891199999999998</v>
      </c>
      <c r="I42" s="235">
        <v>37.182866666666662</v>
      </c>
      <c r="J42" s="235">
        <v>42.474533333333326</v>
      </c>
      <c r="K42" s="235">
        <v>48.740885348634222</v>
      </c>
      <c r="L42" s="235">
        <v>54.032552015300887</v>
      </c>
      <c r="M42" s="235">
        <v>60.298904030601783</v>
      </c>
      <c r="N42" s="235">
        <v>65.590570697268447</v>
      </c>
      <c r="O42" s="230">
        <f>CHOOSE($C$1,C42,D42,E42,F42,G42,H42,I42,J42,K42,L42,M42,N42)</f>
        <v>10.583333333333332</v>
      </c>
    </row>
    <row r="43" spans="1:15" x14ac:dyDescent="0.25">
      <c r="A43" s="15"/>
      <c r="B43" s="9" t="s">
        <v>803</v>
      </c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0"/>
    </row>
    <row r="44" spans="1:15" x14ac:dyDescent="0.25">
      <c r="A44" s="15" t="s">
        <v>52</v>
      </c>
      <c r="B44" s="6" t="s">
        <v>804</v>
      </c>
      <c r="C44" s="235">
        <v>39.673786666666658</v>
      </c>
      <c r="D44" s="235">
        <v>79.347573333333315</v>
      </c>
      <c r="E44" s="235">
        <v>119.02135999999997</v>
      </c>
      <c r="F44" s="235">
        <v>158.44535999999997</v>
      </c>
      <c r="G44" s="235">
        <v>192.46935999999997</v>
      </c>
      <c r="H44" s="235">
        <v>226.49335999999997</v>
      </c>
      <c r="I44" s="235">
        <v>255.45735999999997</v>
      </c>
      <c r="J44" s="235">
        <v>284.42135999999994</v>
      </c>
      <c r="K44" s="235">
        <v>313.38535999999993</v>
      </c>
      <c r="L44" s="235">
        <v>342.34935999999993</v>
      </c>
      <c r="M44" s="235">
        <v>371.31335999999993</v>
      </c>
      <c r="N44" s="235">
        <v>400.27735999999993</v>
      </c>
      <c r="O44" s="230">
        <f t="shared" ref="O44:O49" si="2">CHOOSE($C$1,C44,D44,E44,F44,G44,H44,I44,J44,K44,L44,M44,N44)</f>
        <v>79.347573333333315</v>
      </c>
    </row>
    <row r="45" spans="1:15" x14ac:dyDescent="0.25">
      <c r="A45" s="15" t="s">
        <v>52</v>
      </c>
      <c r="B45" s="6" t="s">
        <v>805</v>
      </c>
      <c r="C45" s="235">
        <v>11.275</v>
      </c>
      <c r="D45" s="235">
        <v>22.55</v>
      </c>
      <c r="E45" s="235">
        <v>33.825000000000003</v>
      </c>
      <c r="F45" s="235">
        <v>45.1</v>
      </c>
      <c r="G45" s="235">
        <v>54.375</v>
      </c>
      <c r="H45" s="235">
        <v>63.65</v>
      </c>
      <c r="I45" s="235">
        <v>72.125</v>
      </c>
      <c r="J45" s="235">
        <v>80.599999999999994</v>
      </c>
      <c r="K45" s="235">
        <v>89.075000000000003</v>
      </c>
      <c r="L45" s="235">
        <v>97.55</v>
      </c>
      <c r="M45" s="235">
        <v>106.02500000000001</v>
      </c>
      <c r="N45" s="235">
        <v>114.5</v>
      </c>
      <c r="O45" s="230">
        <f t="shared" si="2"/>
        <v>22.55</v>
      </c>
    </row>
    <row r="46" spans="1:15" x14ac:dyDescent="0.25">
      <c r="A46" s="15" t="s">
        <v>52</v>
      </c>
      <c r="B46" s="6" t="s">
        <v>284</v>
      </c>
      <c r="C46" s="235">
        <v>16.5</v>
      </c>
      <c r="D46" s="235">
        <v>33</v>
      </c>
      <c r="E46" s="235">
        <v>49.5</v>
      </c>
      <c r="F46" s="235">
        <v>66</v>
      </c>
      <c r="G46" s="235">
        <v>82.5</v>
      </c>
      <c r="H46" s="235">
        <v>99</v>
      </c>
      <c r="I46" s="235">
        <v>115.5</v>
      </c>
      <c r="J46" s="235">
        <v>132</v>
      </c>
      <c r="K46" s="235">
        <v>148.5</v>
      </c>
      <c r="L46" s="235">
        <v>165</v>
      </c>
      <c r="M46" s="235">
        <v>181.5</v>
      </c>
      <c r="N46" s="235">
        <v>198</v>
      </c>
      <c r="O46" s="230">
        <f t="shared" si="2"/>
        <v>33</v>
      </c>
    </row>
    <row r="47" spans="1:15" x14ac:dyDescent="0.25">
      <c r="A47" s="15" t="s">
        <v>52</v>
      </c>
      <c r="B47" s="6" t="s">
        <v>291</v>
      </c>
      <c r="C47" s="235">
        <v>13.5875</v>
      </c>
      <c r="D47" s="235">
        <v>27.175000000000001</v>
      </c>
      <c r="E47" s="235">
        <v>40.762500000000003</v>
      </c>
      <c r="F47" s="235">
        <v>54.65</v>
      </c>
      <c r="G47" s="235">
        <v>68.537499999999994</v>
      </c>
      <c r="H47" s="235">
        <v>82.424999999999997</v>
      </c>
      <c r="I47" s="235">
        <v>96.762500000000003</v>
      </c>
      <c r="J47" s="235">
        <v>110.7175</v>
      </c>
      <c r="K47" s="235">
        <v>124.6725</v>
      </c>
      <c r="L47" s="235">
        <v>138.6275</v>
      </c>
      <c r="M47" s="235">
        <v>152.58250000000001</v>
      </c>
      <c r="N47" s="235">
        <v>166.53749999999999</v>
      </c>
      <c r="O47" s="230">
        <f t="shared" si="2"/>
        <v>27.175000000000001</v>
      </c>
    </row>
    <row r="48" spans="1:15" x14ac:dyDescent="0.25">
      <c r="A48" s="15" t="s">
        <v>52</v>
      </c>
      <c r="B48" s="6" t="s">
        <v>292</v>
      </c>
      <c r="C48" s="235">
        <v>10.7</v>
      </c>
      <c r="D48" s="235">
        <v>21.4</v>
      </c>
      <c r="E48" s="235">
        <v>32.1</v>
      </c>
      <c r="F48" s="235">
        <v>38.799999999999997</v>
      </c>
      <c r="G48" s="235">
        <v>39</v>
      </c>
      <c r="H48" s="235">
        <v>39.200000000000003</v>
      </c>
      <c r="I48" s="235">
        <v>45.9</v>
      </c>
      <c r="J48" s="235">
        <v>45.9</v>
      </c>
      <c r="K48" s="235">
        <v>45.9</v>
      </c>
      <c r="L48" s="235">
        <v>52.6</v>
      </c>
      <c r="M48" s="235">
        <v>71</v>
      </c>
      <c r="N48" s="235">
        <v>82.7</v>
      </c>
      <c r="O48" s="230">
        <f t="shared" si="2"/>
        <v>21.4</v>
      </c>
    </row>
    <row r="49" spans="1:15" x14ac:dyDescent="0.25">
      <c r="A49" s="15" t="s">
        <v>52</v>
      </c>
      <c r="B49" s="6" t="s">
        <v>773</v>
      </c>
      <c r="C49" s="235">
        <v>17.940000000000001</v>
      </c>
      <c r="D49" s="235">
        <v>35.880000000000003</v>
      </c>
      <c r="E49" s="235">
        <v>53.82</v>
      </c>
      <c r="F49" s="235">
        <v>73.594999999999999</v>
      </c>
      <c r="G49" s="235">
        <v>91.37</v>
      </c>
      <c r="H49" s="235">
        <v>109.145</v>
      </c>
      <c r="I49" s="235">
        <v>126.92</v>
      </c>
      <c r="J49" s="235">
        <v>144.69499999999999</v>
      </c>
      <c r="K49" s="235">
        <v>164.47</v>
      </c>
      <c r="L49" s="235">
        <v>182.245</v>
      </c>
      <c r="M49" s="235">
        <v>200.02</v>
      </c>
      <c r="N49" s="235">
        <v>217.79499999999999</v>
      </c>
      <c r="O49" s="230">
        <f t="shared" si="2"/>
        <v>35.880000000000003</v>
      </c>
    </row>
    <row r="50" spans="1:15" x14ac:dyDescent="0.25">
      <c r="A50" s="15"/>
      <c r="B50" s="9" t="s">
        <v>806</v>
      </c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0"/>
    </row>
    <row r="51" spans="1:15" x14ac:dyDescent="0.25">
      <c r="A51" s="15" t="s">
        <v>52</v>
      </c>
      <c r="B51" s="6" t="s">
        <v>807</v>
      </c>
      <c r="C51" s="235">
        <v>18.952746312446092</v>
      </c>
      <c r="D51" s="235">
        <v>37.905492624892183</v>
      </c>
      <c r="E51" s="235">
        <v>56.858238937338271</v>
      </c>
      <c r="F51" s="235">
        <v>75.810985249784366</v>
      </c>
      <c r="G51" s="235">
        <v>94.763731562230461</v>
      </c>
      <c r="H51" s="235">
        <v>113.71647787467656</v>
      </c>
      <c r="I51" s="235">
        <v>132.66922418712264</v>
      </c>
      <c r="J51" s="235">
        <v>151.52197049956874</v>
      </c>
      <c r="K51" s="235">
        <v>170.37471681201484</v>
      </c>
      <c r="L51" s="235">
        <v>189.22746312446094</v>
      </c>
      <c r="M51" s="235">
        <v>208.08020943690704</v>
      </c>
      <c r="N51" s="235">
        <v>226.93295574935314</v>
      </c>
      <c r="O51" s="230">
        <f>CHOOSE($C$1,C51,D51,E51,F51,G51,H51,I51,J51,K51,L51,M51,N51)</f>
        <v>37.905492624892183</v>
      </c>
    </row>
    <row r="52" spans="1:15" x14ac:dyDescent="0.25">
      <c r="A52" s="15" t="s">
        <v>52</v>
      </c>
      <c r="B52" s="6" t="s">
        <v>808</v>
      </c>
      <c r="C52" s="235">
        <v>13.526097974404392</v>
      </c>
      <c r="D52" s="235">
        <v>27.052195948808784</v>
      </c>
      <c r="E52" s="235">
        <v>40.578293923213174</v>
      </c>
      <c r="F52" s="235">
        <v>54.104391897617568</v>
      </c>
      <c r="G52" s="235">
        <v>67.630489872021954</v>
      </c>
      <c r="H52" s="235">
        <v>81.156587846426348</v>
      </c>
      <c r="I52" s="235">
        <v>94.682685820830741</v>
      </c>
      <c r="J52" s="235">
        <v>108.20878379523514</v>
      </c>
      <c r="K52" s="235">
        <v>121.73488176963953</v>
      </c>
      <c r="L52" s="235">
        <v>135.26097974404391</v>
      </c>
      <c r="M52" s="235">
        <v>148.7870777184483</v>
      </c>
      <c r="N52" s="235">
        <v>162.3131756928527</v>
      </c>
      <c r="O52" s="230">
        <f>CHOOSE($C$1,C52,D52,E52,F52,G52,H52,I52,J52,K52,L52,M52,N52)</f>
        <v>27.052195948808784</v>
      </c>
    </row>
    <row r="53" spans="1:15" x14ac:dyDescent="0.25">
      <c r="A53" s="15"/>
      <c r="B53" s="9" t="s">
        <v>809</v>
      </c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0"/>
    </row>
    <row r="54" spans="1:15" x14ac:dyDescent="0.25">
      <c r="A54" s="15" t="s">
        <v>52</v>
      </c>
      <c r="B54" s="6" t="s">
        <v>810</v>
      </c>
      <c r="C54" s="235">
        <v>4.7194399999999996</v>
      </c>
      <c r="D54" s="235">
        <v>9.476939999999999</v>
      </c>
      <c r="E54" s="235">
        <v>14.253469999999997</v>
      </c>
      <c r="F54" s="235">
        <v>19.049029999999995</v>
      </c>
      <c r="G54" s="235">
        <v>23.825559999999992</v>
      </c>
      <c r="H54" s="235">
        <v>33.226379999999992</v>
      </c>
      <c r="I54" s="235">
        <v>37.983879999999992</v>
      </c>
      <c r="J54" s="235">
        <v>42.608169999999994</v>
      </c>
      <c r="K54" s="235">
        <v>47.365669999999994</v>
      </c>
      <c r="L54" s="235">
        <v>52.104139999999994</v>
      </c>
      <c r="M54" s="235">
        <v>56.823579999999993</v>
      </c>
      <c r="N54" s="235">
        <v>66.110219999999998</v>
      </c>
      <c r="O54" s="230">
        <f>CHOOSE($C$1,C54,D54,E54,F54,G54,H54,I54,J54,K54,L54,M54,N54)</f>
        <v>9.476939999999999</v>
      </c>
    </row>
    <row r="55" spans="1:15" x14ac:dyDescent="0.25">
      <c r="A55" s="15" t="s">
        <v>52</v>
      </c>
      <c r="B55" s="6" t="s">
        <v>811</v>
      </c>
      <c r="C55" s="235">
        <v>2.0186358333333332</v>
      </c>
      <c r="D55" s="235">
        <v>4.0372716666666664</v>
      </c>
      <c r="E55" s="235">
        <v>6.0559075</v>
      </c>
      <c r="F55" s="235">
        <v>8.0745433333333327</v>
      </c>
      <c r="G55" s="235">
        <v>10.093179166666665</v>
      </c>
      <c r="H55" s="235">
        <v>12.111814999999998</v>
      </c>
      <c r="I55" s="235">
        <v>14.130450833333331</v>
      </c>
      <c r="J55" s="235">
        <v>16.149086666666665</v>
      </c>
      <c r="K55" s="235">
        <v>18.1677225</v>
      </c>
      <c r="L55" s="235">
        <v>20.186358333333335</v>
      </c>
      <c r="M55" s="235">
        <v>22.204994166666669</v>
      </c>
      <c r="N55" s="235">
        <v>24.223630000000004</v>
      </c>
      <c r="O55" s="230">
        <f>CHOOSE($C$1,C55,D55,E55,F55,G55,H55,I55,J55,K55,L55,M55,N55)</f>
        <v>4.0372716666666664</v>
      </c>
    </row>
    <row r="56" spans="1:15" x14ac:dyDescent="0.25">
      <c r="A56" s="15" t="s">
        <v>54</v>
      </c>
      <c r="B56" s="6" t="s">
        <v>812</v>
      </c>
      <c r="C56" s="235">
        <v>159.33333333333334</v>
      </c>
      <c r="D56" s="235">
        <v>318.66666666666669</v>
      </c>
      <c r="E56" s="235">
        <v>478</v>
      </c>
      <c r="F56" s="235">
        <v>637.33333333333337</v>
      </c>
      <c r="G56" s="235">
        <v>796.66666666666674</v>
      </c>
      <c r="H56" s="235">
        <v>956</v>
      </c>
      <c r="I56" s="235">
        <v>1115.3333333333335</v>
      </c>
      <c r="J56" s="235">
        <v>1274.6666666666667</v>
      </c>
      <c r="K56" s="235">
        <v>1434</v>
      </c>
      <c r="L56" s="235">
        <v>1593.3333333333333</v>
      </c>
      <c r="M56" s="235">
        <v>1752.6666666666665</v>
      </c>
      <c r="N56" s="235">
        <v>1912</v>
      </c>
      <c r="O56" s="230">
        <f>CHOOSE($C$1,C56,D56,E56,F56,G56,H56,I56,J56,K56,L56,M56,N56)</f>
        <v>318.66666666666669</v>
      </c>
    </row>
    <row r="57" spans="1:15" x14ac:dyDescent="0.25">
      <c r="A57" s="15" t="s">
        <v>61</v>
      </c>
      <c r="B57" s="8" t="s">
        <v>813</v>
      </c>
      <c r="C57" s="235">
        <v>174.9830072222224</v>
      </c>
      <c r="D57" s="235">
        <v>350.88427833333367</v>
      </c>
      <c r="E57" s="235">
        <v>530.52381333333392</v>
      </c>
      <c r="F57" s="235">
        <v>711.05411222222301</v>
      </c>
      <c r="G57" s="235">
        <v>893.02517500000101</v>
      </c>
      <c r="H57" s="235">
        <v>1078.5120016666679</v>
      </c>
      <c r="I57" s="235">
        <v>1276.320425555557</v>
      </c>
      <c r="J57" s="235">
        <v>1477.6691966666683</v>
      </c>
      <c r="K57" s="235">
        <v>1685.0062316666686</v>
      </c>
      <c r="L57" s="235">
        <v>1903.7481972222242</v>
      </c>
      <c r="M57" s="235">
        <v>2123.3534266666688</v>
      </c>
      <c r="N57" s="235">
        <v>2346.4469200000026</v>
      </c>
      <c r="O57" s="230">
        <f>CHOOSE($C$1,C57,D57,E57,F57,G57,H57,I57,J57,K57,L57,M57,N57)</f>
        <v>350.88427833333367</v>
      </c>
    </row>
    <row r="58" spans="1:15" x14ac:dyDescent="0.25">
      <c r="A58" s="14"/>
      <c r="B58" s="5" t="s">
        <v>1178</v>
      </c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0"/>
    </row>
    <row r="59" spans="1:15" x14ac:dyDescent="0.25">
      <c r="A59" s="14"/>
      <c r="B59" s="10" t="s">
        <v>1535</v>
      </c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0"/>
    </row>
    <row r="60" spans="1:15" x14ac:dyDescent="0.25">
      <c r="A60" s="14" t="s">
        <v>1438</v>
      </c>
      <c r="B60" s="11" t="s">
        <v>1506</v>
      </c>
      <c r="C60" s="235">
        <v>173.29863325316668</v>
      </c>
      <c r="D60" s="235">
        <v>346.59726650633337</v>
      </c>
      <c r="E60" s="235">
        <v>519.89589975950003</v>
      </c>
      <c r="F60" s="235">
        <v>693.19453301266674</v>
      </c>
      <c r="G60" s="235">
        <v>866.49316626583345</v>
      </c>
      <c r="H60" s="235">
        <v>1039.7917995190001</v>
      </c>
      <c r="I60" s="235">
        <v>1213.0904327721667</v>
      </c>
      <c r="J60" s="235">
        <v>1386.3890660253335</v>
      </c>
      <c r="K60" s="235">
        <v>1559.6876992785001</v>
      </c>
      <c r="L60" s="235">
        <v>1732.9863325316669</v>
      </c>
      <c r="M60" s="235">
        <v>1906.2849657848335</v>
      </c>
      <c r="N60" s="235">
        <v>2079.5835990380001</v>
      </c>
      <c r="O60" s="230">
        <f t="shared" ref="O60:O66" si="3">CHOOSE($C$1,C60,D60,E60,F60,G60,H60,I60,J60,K60,L60,M60,N60)</f>
        <v>346.59726650633337</v>
      </c>
    </row>
    <row r="61" spans="1:15" x14ac:dyDescent="0.25">
      <c r="A61" s="14" t="s">
        <v>1438</v>
      </c>
      <c r="B61" s="11" t="s">
        <v>1509</v>
      </c>
      <c r="C61" s="235">
        <v>0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0">
        <f t="shared" si="3"/>
        <v>0</v>
      </c>
    </row>
    <row r="62" spans="1:15" x14ac:dyDescent="0.25">
      <c r="A62" s="14" t="s">
        <v>1438</v>
      </c>
      <c r="B62" s="11" t="s">
        <v>1510</v>
      </c>
      <c r="C62" s="235">
        <v>0</v>
      </c>
      <c r="D62" s="235">
        <v>0</v>
      </c>
      <c r="E62" s="235">
        <v>0</v>
      </c>
      <c r="F62" s="235">
        <v>0</v>
      </c>
      <c r="G62" s="235">
        <v>0</v>
      </c>
      <c r="H62" s="235">
        <v>0</v>
      </c>
      <c r="I62" s="235">
        <v>0</v>
      </c>
      <c r="J62" s="235">
        <v>0</v>
      </c>
      <c r="K62" s="235">
        <v>0</v>
      </c>
      <c r="L62" s="235">
        <v>0</v>
      </c>
      <c r="M62" s="235">
        <v>0</v>
      </c>
      <c r="N62" s="235">
        <v>0</v>
      </c>
      <c r="O62" s="230">
        <f t="shared" si="3"/>
        <v>0</v>
      </c>
    </row>
    <row r="63" spans="1:15" x14ac:dyDescent="0.25">
      <c r="A63" s="14" t="s">
        <v>1438</v>
      </c>
      <c r="B63" s="11" t="s">
        <v>1515</v>
      </c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0">
        <f t="shared" si="3"/>
        <v>0</v>
      </c>
    </row>
    <row r="64" spans="1:15" x14ac:dyDescent="0.25">
      <c r="A64" s="14" t="s">
        <v>61</v>
      </c>
      <c r="B64" s="11" t="s">
        <v>273</v>
      </c>
      <c r="C64" s="235">
        <v>156.87011529755154</v>
      </c>
      <c r="D64" s="235">
        <v>319.74309255932212</v>
      </c>
      <c r="E64" s="235">
        <v>488.6189317853117</v>
      </c>
      <c r="F64" s="235">
        <v>663.49763297552033</v>
      </c>
      <c r="G64" s="235">
        <v>844.37919612994801</v>
      </c>
      <c r="H64" s="235">
        <v>1031.2636212485947</v>
      </c>
      <c r="I64" s="235">
        <v>1224.1509083314604</v>
      </c>
      <c r="J64" s="235">
        <v>1423.0410573785452</v>
      </c>
      <c r="K64" s="235">
        <v>1627.934068389849</v>
      </c>
      <c r="L64" s="235">
        <v>1838.8299413653717</v>
      </c>
      <c r="M64" s="235">
        <v>2055.7286763051134</v>
      </c>
      <c r="N64" s="235">
        <v>2278.6302732090744</v>
      </c>
      <c r="O64" s="230">
        <f t="shared" si="3"/>
        <v>319.74309255932212</v>
      </c>
    </row>
    <row r="65" spans="1:15" x14ac:dyDescent="0.25">
      <c r="A65" s="14" t="s">
        <v>1438</v>
      </c>
      <c r="B65" s="11" t="s">
        <v>1511</v>
      </c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0">
        <f t="shared" si="3"/>
        <v>0</v>
      </c>
    </row>
    <row r="66" spans="1:15" x14ac:dyDescent="0.25">
      <c r="A66" s="14" t="s">
        <v>1438</v>
      </c>
      <c r="B66" s="11" t="s">
        <v>1536</v>
      </c>
      <c r="C66" s="235">
        <v>45.903999999999996</v>
      </c>
      <c r="D66" s="235">
        <v>91.807999999999993</v>
      </c>
      <c r="E66" s="235">
        <v>137.71199999999999</v>
      </c>
      <c r="F66" s="235">
        <v>183.61599999999999</v>
      </c>
      <c r="G66" s="235">
        <v>229.52</v>
      </c>
      <c r="H66" s="235">
        <v>275.42399999999998</v>
      </c>
      <c r="I66" s="235">
        <v>321.32799999999997</v>
      </c>
      <c r="J66" s="235">
        <v>367.23199999999997</v>
      </c>
      <c r="K66" s="235">
        <v>413.13599999999997</v>
      </c>
      <c r="L66" s="235">
        <v>459.04</v>
      </c>
      <c r="M66" s="235">
        <v>504.94399999999996</v>
      </c>
      <c r="N66" s="235">
        <v>550.84799999999996</v>
      </c>
      <c r="O66" s="230">
        <f t="shared" si="3"/>
        <v>91.807999999999993</v>
      </c>
    </row>
    <row r="67" spans="1:15" x14ac:dyDescent="0.25">
      <c r="A67" s="14"/>
      <c r="B67" s="10" t="s">
        <v>1537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0"/>
    </row>
    <row r="68" spans="1:15" x14ac:dyDescent="0.25">
      <c r="A68" s="14" t="s">
        <v>1438</v>
      </c>
      <c r="B68" s="11" t="s">
        <v>1538</v>
      </c>
      <c r="C68" s="235">
        <v>596.41307771145216</v>
      </c>
      <c r="D68" s="235">
        <v>1205.4497731049337</v>
      </c>
      <c r="E68" s="235">
        <v>1827.1066370715075</v>
      </c>
      <c r="F68" s="235">
        <v>2461.3802205022371</v>
      </c>
      <c r="G68" s="235">
        <v>3108.2670742881855</v>
      </c>
      <c r="H68" s="235">
        <v>3767.7637493204165</v>
      </c>
      <c r="I68" s="235">
        <v>4439.8667964899923</v>
      </c>
      <c r="J68" s="235">
        <v>5124.5727666879775</v>
      </c>
      <c r="K68" s="235">
        <v>5821.8782108054347</v>
      </c>
      <c r="L68" s="235">
        <v>6531.7796797334277</v>
      </c>
      <c r="M68" s="235">
        <v>7254.273724363019</v>
      </c>
      <c r="N68" s="235">
        <v>7989.3568955852706</v>
      </c>
      <c r="O68" s="230">
        <f>CHOOSE($C$1,C68,D68,E68,F68,G68,H68,I68,J68,K68,L68,M68,N68)</f>
        <v>1205.4497731049337</v>
      </c>
    </row>
    <row r="69" spans="1:15" x14ac:dyDescent="0.25">
      <c r="A69" s="14" t="s">
        <v>1438</v>
      </c>
      <c r="B69" s="11" t="s">
        <v>1514</v>
      </c>
      <c r="C69" s="235">
        <v>0</v>
      </c>
      <c r="D69" s="235">
        <v>0</v>
      </c>
      <c r="E69" s="235">
        <v>0</v>
      </c>
      <c r="F69" s="235">
        <v>0</v>
      </c>
      <c r="G69" s="235">
        <v>0</v>
      </c>
      <c r="H69" s="235">
        <v>0</v>
      </c>
      <c r="I69" s="235">
        <v>0</v>
      </c>
      <c r="J69" s="235">
        <v>0</v>
      </c>
      <c r="K69" s="235">
        <v>0</v>
      </c>
      <c r="L69" s="235">
        <v>0</v>
      </c>
      <c r="M69" s="235">
        <v>0</v>
      </c>
      <c r="N69" s="235">
        <v>0</v>
      </c>
      <c r="O69" s="230">
        <f>CHOOSE($C$1,C69,D69,E69,F69,G69,H69,I69,J69,K69,L69,M69,N69)</f>
        <v>0</v>
      </c>
    </row>
    <row r="70" spans="1:15" x14ac:dyDescent="0.25">
      <c r="A70" s="14"/>
      <c r="B70" s="10" t="s">
        <v>770</v>
      </c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0"/>
    </row>
    <row r="71" spans="1:15" x14ac:dyDescent="0.25">
      <c r="A71" s="14" t="s">
        <v>1438</v>
      </c>
      <c r="B71" s="11" t="s">
        <v>1512</v>
      </c>
      <c r="C71" s="235">
        <v>677.75860139283202</v>
      </c>
      <c r="D71" s="235">
        <v>1373.6881680606107</v>
      </c>
      <c r="E71" s="235">
        <v>2087.7887000033356</v>
      </c>
      <c r="F71" s="235">
        <v>2865.0601972210075</v>
      </c>
      <c r="G71" s="235">
        <v>3660.5026597136257</v>
      </c>
      <c r="H71" s="235">
        <v>4474.1160874811903</v>
      </c>
      <c r="I71" s="235">
        <v>5305.9004805237018</v>
      </c>
      <c r="J71" s="235">
        <v>6155.8558388411593</v>
      </c>
      <c r="K71" s="235">
        <v>7023.9821624335636</v>
      </c>
      <c r="L71" s="235">
        <v>7910.2794513009139</v>
      </c>
      <c r="M71" s="235">
        <v>8814.7477054432111</v>
      </c>
      <c r="N71" s="235">
        <v>9737.3869248604551</v>
      </c>
      <c r="O71" s="230">
        <f>CHOOSE($C$1,C71,D71,E71,F71,G71,H71,I71,J71,K71,L71,M71,N71)</f>
        <v>1373.6881680606107</v>
      </c>
    </row>
    <row r="72" spans="1:15" x14ac:dyDescent="0.25">
      <c r="A72" s="14" t="s">
        <v>1438</v>
      </c>
      <c r="B72" s="11" t="s">
        <v>1513</v>
      </c>
      <c r="C72" s="235">
        <v>0</v>
      </c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235">
        <v>0</v>
      </c>
      <c r="J72" s="235">
        <v>0</v>
      </c>
      <c r="K72" s="235">
        <v>0</v>
      </c>
      <c r="L72" s="235">
        <v>0</v>
      </c>
      <c r="M72" s="235">
        <v>0</v>
      </c>
      <c r="N72" s="235">
        <v>0</v>
      </c>
      <c r="O72" s="230">
        <f>CHOOSE($C$1,C72,D72,E72,F72,G72,H72,I72,J72,K72,L72,M72,N72)</f>
        <v>0</v>
      </c>
    </row>
    <row r="73" spans="1:15" x14ac:dyDescent="0.25">
      <c r="A73" s="14" t="s">
        <v>1438</v>
      </c>
      <c r="B73" s="11" t="s">
        <v>793</v>
      </c>
      <c r="C73" s="235">
        <v>0</v>
      </c>
      <c r="D73" s="235">
        <v>0</v>
      </c>
      <c r="E73" s="235">
        <v>0</v>
      </c>
      <c r="F73" s="235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0</v>
      </c>
      <c r="L73" s="235">
        <v>0</v>
      </c>
      <c r="M73" s="235">
        <v>0</v>
      </c>
      <c r="N73" s="235">
        <v>0</v>
      </c>
      <c r="O73" s="230">
        <f>CHOOSE($C$1,C73,D73,E73,F73,G73,H73,I73,J73,K73,L73,M73,N73)</f>
        <v>0</v>
      </c>
    </row>
    <row r="74" spans="1:15" x14ac:dyDescent="0.25">
      <c r="A74" s="14" t="s">
        <v>1438</v>
      </c>
      <c r="B74" s="11" t="s">
        <v>1442</v>
      </c>
      <c r="C74" s="235">
        <v>8.6676886663634036</v>
      </c>
      <c r="D74" s="235">
        <v>17.335377332726807</v>
      </c>
      <c r="E74" s="235">
        <v>26.003065999090211</v>
      </c>
      <c r="F74" s="235">
        <v>34.670754665453615</v>
      </c>
      <c r="G74" s="235">
        <v>43.338443331817018</v>
      </c>
      <c r="H74" s="235">
        <v>52.006131998180422</v>
      </c>
      <c r="I74" s="235">
        <v>60.673820664543825</v>
      </c>
      <c r="J74" s="235">
        <v>69.341509330907229</v>
      </c>
      <c r="K74" s="235">
        <v>78.009197997270633</v>
      </c>
      <c r="L74" s="235">
        <v>86.676886663634036</v>
      </c>
      <c r="M74" s="235">
        <v>95.34457532999744</v>
      </c>
      <c r="N74" s="235">
        <v>104.01226399636084</v>
      </c>
      <c r="O74" s="230">
        <f>CHOOSE($C$1,C74,D74,E74,F74,G74,H74,I74,J74,K74,L74,M74,N74)</f>
        <v>17.335377332726807</v>
      </c>
    </row>
    <row r="75" spans="1:15" x14ac:dyDescent="0.25">
      <c r="A75" s="14"/>
      <c r="B75" s="5" t="s">
        <v>1179</v>
      </c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0"/>
    </row>
    <row r="76" spans="1:15" x14ac:dyDescent="0.25">
      <c r="A76" s="14" t="s">
        <v>69</v>
      </c>
      <c r="B76" s="12" t="s">
        <v>280</v>
      </c>
      <c r="C76" s="235">
        <v>43.14033666666667</v>
      </c>
      <c r="D76" s="235">
        <v>86.28067333333334</v>
      </c>
      <c r="E76" s="235">
        <v>129.42101000000002</v>
      </c>
      <c r="F76" s="235">
        <v>172.56134666666668</v>
      </c>
      <c r="G76" s="235">
        <v>215.70168333333334</v>
      </c>
      <c r="H76" s="235">
        <v>258.84201999999999</v>
      </c>
      <c r="I76" s="235">
        <v>301.98235666666665</v>
      </c>
      <c r="J76" s="235">
        <v>345.1226933333333</v>
      </c>
      <c r="K76" s="235">
        <v>388.26302999999996</v>
      </c>
      <c r="L76" s="235">
        <v>431.40336666666661</v>
      </c>
      <c r="M76" s="235">
        <v>474.54370333333327</v>
      </c>
      <c r="N76" s="235">
        <v>517.68403999999998</v>
      </c>
      <c r="O76" s="230">
        <f t="shared" ref="O76:O81" si="4">CHOOSE($C$1,C76,D76,E76,F76,G76,H76,I76,J76,K76,L76,M76,N76)</f>
        <v>86.28067333333334</v>
      </c>
    </row>
    <row r="77" spans="1:15" x14ac:dyDescent="0.25">
      <c r="A77" s="14" t="s">
        <v>64</v>
      </c>
      <c r="B77" s="12" t="s">
        <v>279</v>
      </c>
      <c r="C77" s="235">
        <v>67.67</v>
      </c>
      <c r="D77" s="235">
        <v>135.34</v>
      </c>
      <c r="E77" s="235">
        <v>203.01</v>
      </c>
      <c r="F77" s="235">
        <v>277.67666666666668</v>
      </c>
      <c r="G77" s="235">
        <v>352.34333333333336</v>
      </c>
      <c r="H77" s="235">
        <v>427.01</v>
      </c>
      <c r="I77" s="235">
        <v>498.40666666666675</v>
      </c>
      <c r="J77" s="235">
        <v>569.8033333333334</v>
      </c>
      <c r="K77" s="235">
        <v>641.20000000000005</v>
      </c>
      <c r="L77" s="235">
        <v>720.53666666666675</v>
      </c>
      <c r="M77" s="235">
        <v>799.87333333333345</v>
      </c>
      <c r="N77" s="235">
        <v>879.21</v>
      </c>
      <c r="O77" s="230">
        <f t="shared" si="4"/>
        <v>135.34</v>
      </c>
    </row>
    <row r="78" spans="1:15" x14ac:dyDescent="0.25">
      <c r="A78" s="14" t="s">
        <v>62</v>
      </c>
      <c r="B78" s="12" t="s">
        <v>281</v>
      </c>
      <c r="C78" s="235">
        <v>0.42760083333333332</v>
      </c>
      <c r="D78" s="235">
        <v>0.85520166666666664</v>
      </c>
      <c r="E78" s="235">
        <v>1.6161358333333333</v>
      </c>
      <c r="F78" s="235">
        <v>2.3770699999999998</v>
      </c>
      <c r="G78" s="235">
        <v>3.1380041666666663</v>
      </c>
      <c r="H78" s="235">
        <v>3.8989383333333327</v>
      </c>
      <c r="I78" s="235">
        <v>4.6598724999999996</v>
      </c>
      <c r="J78" s="235">
        <v>5.4208066666666666</v>
      </c>
      <c r="K78" s="235">
        <v>6.1817408333333335</v>
      </c>
      <c r="L78" s="235">
        <v>6.9426750000000004</v>
      </c>
      <c r="M78" s="235">
        <v>7.7036091666666673</v>
      </c>
      <c r="N78" s="235">
        <v>8.4645433333333333</v>
      </c>
      <c r="O78" s="230">
        <f t="shared" si="4"/>
        <v>0.85520166666666664</v>
      </c>
    </row>
    <row r="79" spans="1:15" x14ac:dyDescent="0.25">
      <c r="A79" s="14" t="s">
        <v>1439</v>
      </c>
      <c r="B79" s="12" t="s">
        <v>277</v>
      </c>
      <c r="C79" s="235">
        <v>16.265793333333331</v>
      </c>
      <c r="D79" s="235">
        <v>32.531586666666662</v>
      </c>
      <c r="E79" s="235">
        <v>48.79737999999999</v>
      </c>
      <c r="F79" s="235">
        <v>65.063173333333324</v>
      </c>
      <c r="G79" s="235">
        <v>81.328966666666659</v>
      </c>
      <c r="H79" s="235">
        <v>97.594759999999994</v>
      </c>
      <c r="I79" s="235">
        <v>113.86055333333333</v>
      </c>
      <c r="J79" s="235">
        <v>130.12634666666665</v>
      </c>
      <c r="K79" s="235">
        <v>146.39213999999998</v>
      </c>
      <c r="L79" s="235">
        <v>162.65793333333332</v>
      </c>
      <c r="M79" s="235">
        <v>178.92372666666665</v>
      </c>
      <c r="N79" s="235">
        <v>195.21275999999997</v>
      </c>
      <c r="O79" s="230">
        <f t="shared" si="4"/>
        <v>32.531586666666662</v>
      </c>
    </row>
    <row r="80" spans="1:15" x14ac:dyDescent="0.25">
      <c r="A80" s="14" t="s">
        <v>1439</v>
      </c>
      <c r="B80" s="12" t="s">
        <v>275</v>
      </c>
      <c r="C80" s="235">
        <v>19.166666666666668</v>
      </c>
      <c r="D80" s="235">
        <v>38.333333333333336</v>
      </c>
      <c r="E80" s="235">
        <v>57.5</v>
      </c>
      <c r="F80" s="235">
        <v>76.666666666666671</v>
      </c>
      <c r="G80" s="235">
        <v>95.833333333333343</v>
      </c>
      <c r="H80" s="235">
        <v>115</v>
      </c>
      <c r="I80" s="235">
        <v>134.16666666666669</v>
      </c>
      <c r="J80" s="235">
        <v>153.33333333333334</v>
      </c>
      <c r="K80" s="235">
        <v>172.5</v>
      </c>
      <c r="L80" s="235">
        <v>176.66666666666666</v>
      </c>
      <c r="M80" s="235">
        <v>180.83333333333331</v>
      </c>
      <c r="N80" s="235">
        <v>185</v>
      </c>
      <c r="O80" s="230">
        <f t="shared" si="4"/>
        <v>38.333333333333336</v>
      </c>
    </row>
    <row r="81" spans="1:15" x14ac:dyDescent="0.25">
      <c r="A81" s="14" t="s">
        <v>1439</v>
      </c>
      <c r="B81" s="12" t="s">
        <v>276</v>
      </c>
      <c r="C81" s="235">
        <v>5.6833333333333327</v>
      </c>
      <c r="D81" s="235">
        <v>11.366666666666665</v>
      </c>
      <c r="E81" s="235">
        <v>17.05</v>
      </c>
      <c r="F81" s="235">
        <v>22.733333333333331</v>
      </c>
      <c r="G81" s="235">
        <v>28.416666666666664</v>
      </c>
      <c r="H81" s="235">
        <v>34.1</v>
      </c>
      <c r="I81" s="235">
        <v>39.783333333333324</v>
      </c>
      <c r="J81" s="235">
        <v>45.466666666666654</v>
      </c>
      <c r="K81" s="235">
        <v>51.15</v>
      </c>
      <c r="L81" s="235">
        <v>56.833333333333314</v>
      </c>
      <c r="M81" s="235">
        <v>62.516666666666644</v>
      </c>
      <c r="N81" s="235">
        <v>68.2</v>
      </c>
      <c r="O81" s="230">
        <f t="shared" si="4"/>
        <v>11.366666666666665</v>
      </c>
    </row>
    <row r="82" spans="1:15" x14ac:dyDescent="0.25">
      <c r="A82" s="14"/>
      <c r="B82" s="5" t="s">
        <v>1529</v>
      </c>
      <c r="C82" s="235"/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0"/>
    </row>
    <row r="83" spans="1:15" x14ac:dyDescent="0.25">
      <c r="A83" s="14"/>
      <c r="B83" s="10" t="s">
        <v>771</v>
      </c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0"/>
    </row>
    <row r="84" spans="1:15" x14ac:dyDescent="0.25">
      <c r="A84" s="14" t="s">
        <v>53</v>
      </c>
      <c r="B84" s="13" t="s">
        <v>772</v>
      </c>
      <c r="C84" s="235">
        <v>38.6</v>
      </c>
      <c r="D84" s="235">
        <v>77.2</v>
      </c>
      <c r="E84" s="235">
        <v>115.8</v>
      </c>
      <c r="F84" s="235">
        <v>154.4</v>
      </c>
      <c r="G84" s="235">
        <v>193</v>
      </c>
      <c r="H84" s="235">
        <v>231.6</v>
      </c>
      <c r="I84" s="235">
        <v>270.2</v>
      </c>
      <c r="J84" s="235">
        <v>308.8</v>
      </c>
      <c r="K84" s="235">
        <v>347.4</v>
      </c>
      <c r="L84" s="235">
        <v>386</v>
      </c>
      <c r="M84" s="235">
        <v>424.6</v>
      </c>
      <c r="N84" s="235">
        <v>463.2</v>
      </c>
      <c r="O84" s="230">
        <f>CHOOSE($C$1,C84,D84,E84,F84,G84,H84,I84,J84,K84,L84,M84,N84)</f>
        <v>77.2</v>
      </c>
    </row>
    <row r="85" spans="1:15" x14ac:dyDescent="0.25">
      <c r="A85" s="14" t="s">
        <v>53</v>
      </c>
      <c r="B85" s="13" t="s">
        <v>261</v>
      </c>
      <c r="C85" s="235">
        <v>70.022499999999994</v>
      </c>
      <c r="D85" s="235">
        <v>140.04499999999999</v>
      </c>
      <c r="E85" s="235">
        <v>210.0675</v>
      </c>
      <c r="F85" s="235">
        <v>281.79000000000002</v>
      </c>
      <c r="G85" s="235">
        <v>353.51249999999999</v>
      </c>
      <c r="H85" s="235">
        <v>425.23500000000001</v>
      </c>
      <c r="I85" s="235">
        <v>499.50749999999999</v>
      </c>
      <c r="J85" s="235">
        <v>574.16250000000002</v>
      </c>
      <c r="K85" s="235">
        <v>648.8175</v>
      </c>
      <c r="L85" s="235">
        <v>723.47249999999997</v>
      </c>
      <c r="M85" s="235">
        <v>798.12750000000005</v>
      </c>
      <c r="N85" s="235">
        <v>872.78250000000003</v>
      </c>
      <c r="O85" s="230">
        <f>CHOOSE($C$1,C85,D85,E85,F85,G85,H85,I85,J85,K85,L85,M85,N85)</f>
        <v>140.04499999999999</v>
      </c>
    </row>
    <row r="86" spans="1:15" x14ac:dyDescent="0.25">
      <c r="A86" s="14" t="s">
        <v>53</v>
      </c>
      <c r="B86" s="13" t="s">
        <v>1527</v>
      </c>
      <c r="C86" s="235">
        <v>10.6</v>
      </c>
      <c r="D86" s="235">
        <v>21.2</v>
      </c>
      <c r="E86" s="235">
        <v>31.8</v>
      </c>
      <c r="F86" s="235">
        <v>42.4</v>
      </c>
      <c r="G86" s="235">
        <v>53</v>
      </c>
      <c r="H86" s="235">
        <v>63.6</v>
      </c>
      <c r="I86" s="235">
        <v>74.2</v>
      </c>
      <c r="J86" s="235">
        <v>84.8</v>
      </c>
      <c r="K86" s="235">
        <v>97.2</v>
      </c>
      <c r="L86" s="235">
        <v>107.8</v>
      </c>
      <c r="M86" s="235">
        <v>118.4</v>
      </c>
      <c r="N86" s="235">
        <v>129</v>
      </c>
      <c r="O86" s="230">
        <f>CHOOSE($C$1,C86,D86,E86,F86,G86,H86,I86,J86,K86,L86,M86,N86)</f>
        <v>21.2</v>
      </c>
    </row>
    <row r="87" spans="1:15" x14ac:dyDescent="0.25">
      <c r="A87" s="14"/>
      <c r="B87" s="8" t="s">
        <v>1530</v>
      </c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0"/>
    </row>
    <row r="88" spans="1:15" x14ac:dyDescent="0.25">
      <c r="A88" s="14" t="s">
        <v>61</v>
      </c>
      <c r="B88" s="13" t="s">
        <v>774</v>
      </c>
      <c r="C88" s="235">
        <v>84.6004004729798</v>
      </c>
      <c r="D88" s="235">
        <v>169.20517594595958</v>
      </c>
      <c r="E88" s="235">
        <v>253.81432641893937</v>
      </c>
      <c r="F88" s="235">
        <v>338.44285189191919</v>
      </c>
      <c r="G88" s="235">
        <v>423.07575236489902</v>
      </c>
      <c r="H88" s="235">
        <v>507.73386117121214</v>
      </c>
      <c r="I88" s="235">
        <v>592.41717831085862</v>
      </c>
      <c r="J88" s="235">
        <v>677.12570378383839</v>
      </c>
      <c r="K88" s="235">
        <v>761.85943759015151</v>
      </c>
      <c r="L88" s="235">
        <v>846.61837972979799</v>
      </c>
      <c r="M88" s="235">
        <v>931.40253020277783</v>
      </c>
      <c r="N88" s="235">
        <v>1016.1910556757576</v>
      </c>
      <c r="O88" s="230">
        <f>CHOOSE($C$1,C88,D88,E88,F88,G88,H88,I88,J88,K88,L88,M88,N88)</f>
        <v>169.20517594595958</v>
      </c>
    </row>
    <row r="89" spans="1:15" x14ac:dyDescent="0.25">
      <c r="A89" s="14" t="s">
        <v>61</v>
      </c>
      <c r="B89" s="13" t="s">
        <v>775</v>
      </c>
      <c r="C89" s="235">
        <v>78.090081211111098</v>
      </c>
      <c r="D89" s="235">
        <v>156.5943985333333</v>
      </c>
      <c r="E89" s="235">
        <v>235.18743113333329</v>
      </c>
      <c r="F89" s="235">
        <v>314.45355401111107</v>
      </c>
      <c r="G89" s="235">
        <v>394.13391299999995</v>
      </c>
      <c r="H89" s="235">
        <v>473.90298726666663</v>
      </c>
      <c r="I89" s="235">
        <v>553.7607768111111</v>
      </c>
      <c r="J89" s="235">
        <v>634.03280246666668</v>
      </c>
      <c r="K89" s="235">
        <v>714.3935434</v>
      </c>
      <c r="L89" s="235">
        <v>794.84299961111105</v>
      </c>
      <c r="M89" s="235">
        <v>875.70669193333333</v>
      </c>
      <c r="N89" s="235">
        <v>956.65909953333335</v>
      </c>
      <c r="O89" s="230">
        <f>CHOOSE($C$1,C89,D89,E89,F89,G89,H89,I89,J89,K89,L89,M89,N89)</f>
        <v>156.5943985333333</v>
      </c>
    </row>
    <row r="90" spans="1:15" x14ac:dyDescent="0.25">
      <c r="A90" s="14" t="s">
        <v>61</v>
      </c>
      <c r="B90" s="13" t="s">
        <v>1528</v>
      </c>
      <c r="C90" s="235">
        <v>5.7214541666666658</v>
      </c>
      <c r="D90" s="235">
        <v>11.536241666666665</v>
      </c>
      <c r="E90" s="235">
        <v>17.397487499999997</v>
      </c>
      <c r="F90" s="235">
        <v>23.305191666666666</v>
      </c>
      <c r="G90" s="235">
        <v>29.306229166666665</v>
      </c>
      <c r="H90" s="235">
        <v>35.353724999999997</v>
      </c>
      <c r="I90" s="235">
        <v>41.44767916666666</v>
      </c>
      <c r="J90" s="235">
        <v>47.634966666666656</v>
      </c>
      <c r="K90" s="235">
        <v>53.868712499999987</v>
      </c>
      <c r="L90" s="235">
        <v>60.148916666666651</v>
      </c>
      <c r="M90" s="235">
        <v>66.522454166666648</v>
      </c>
      <c r="N90" s="235">
        <v>72.94244999999998</v>
      </c>
      <c r="O90" s="230">
        <f>CHOOSE($C$1,C90,D90,E90,F90,G90,H90,I90,J90,K90,L90,M90,N90)</f>
        <v>11.536241666666665</v>
      </c>
    </row>
    <row r="91" spans="1:15" x14ac:dyDescent="0.25">
      <c r="A91" s="14"/>
      <c r="B91" s="5" t="s">
        <v>1531</v>
      </c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0"/>
    </row>
    <row r="92" spans="1:15" x14ac:dyDescent="0.25">
      <c r="A92" s="14" t="s">
        <v>36</v>
      </c>
      <c r="B92" s="13" t="s">
        <v>1508</v>
      </c>
      <c r="C92" s="235">
        <v>29.326530612244898</v>
      </c>
      <c r="D92" s="235">
        <v>58.653061224489797</v>
      </c>
      <c r="E92" s="235">
        <v>87.979591836734699</v>
      </c>
      <c r="F92" s="235">
        <v>117.30612244897959</v>
      </c>
      <c r="G92" s="235">
        <v>148.26530612244898</v>
      </c>
      <c r="H92" s="235">
        <v>179.22448979591837</v>
      </c>
      <c r="I92" s="235">
        <v>210.18367346938777</v>
      </c>
      <c r="J92" s="235">
        <v>242.44285714285718</v>
      </c>
      <c r="K92" s="235">
        <v>274.70204081632659</v>
      </c>
      <c r="L92" s="235">
        <v>306.961224489796</v>
      </c>
      <c r="M92" s="235">
        <v>339.2204081632654</v>
      </c>
      <c r="N92" s="235">
        <v>371.47959183673481</v>
      </c>
      <c r="O92" s="230">
        <f>CHOOSE($C$1,C92,D92,E92,F92,G92,H92,I92,J92,K92,L92,M92,N92)</f>
        <v>58.653061224489797</v>
      </c>
    </row>
    <row r="93" spans="1:15" x14ac:dyDescent="0.25">
      <c r="A93" s="14" t="s">
        <v>36</v>
      </c>
      <c r="B93" s="13" t="s">
        <v>1507</v>
      </c>
      <c r="C93" s="235">
        <v>249.81666666666666</v>
      </c>
      <c r="D93" s="235">
        <v>521.26356806854653</v>
      </c>
      <c r="E93" s="235">
        <v>784.69612262566807</v>
      </c>
      <c r="F93" s="235">
        <v>950.18576718146733</v>
      </c>
      <c r="G93" s="235">
        <v>1108.3272645738341</v>
      </c>
      <c r="H93" s="235">
        <v>1259.4326506571012</v>
      </c>
      <c r="I93" s="235">
        <v>1405.9307108195696</v>
      </c>
      <c r="J93" s="235">
        <v>1545.9775426587505</v>
      </c>
      <c r="K93" s="235">
        <v>1679.84709476285</v>
      </c>
      <c r="L93" s="235">
        <v>1808.5016826131343</v>
      </c>
      <c r="M93" s="235">
        <v>1931.4924825787259</v>
      </c>
      <c r="N93" s="235">
        <v>2049.0600049341274</v>
      </c>
      <c r="O93" s="230">
        <f>CHOOSE($C$1,C93,D93,E93,F93,G93,H93,I93,J93,K93,L93,M93,N93)</f>
        <v>521.26356806854653</v>
      </c>
    </row>
    <row r="94" spans="1:15" x14ac:dyDescent="0.25">
      <c r="A94" s="14" t="s">
        <v>36</v>
      </c>
      <c r="B94" s="13" t="s">
        <v>1532</v>
      </c>
      <c r="C94" s="235">
        <v>149.11258333333333</v>
      </c>
      <c r="D94" s="235">
        <v>298.22516666666667</v>
      </c>
      <c r="E94" s="235">
        <v>447.33775000000003</v>
      </c>
      <c r="F94" s="235">
        <v>596.45033333333333</v>
      </c>
      <c r="G94" s="235">
        <v>745.56291666666664</v>
      </c>
      <c r="H94" s="235">
        <v>894.67549999999994</v>
      </c>
      <c r="I94" s="235">
        <v>1043.7880833333334</v>
      </c>
      <c r="J94" s="235">
        <v>1192.9006666666667</v>
      </c>
      <c r="K94" s="235">
        <v>1342.01325</v>
      </c>
      <c r="L94" s="235">
        <v>1491.1258333333333</v>
      </c>
      <c r="M94" s="235">
        <v>1640.2384166666666</v>
      </c>
      <c r="N94" s="235">
        <v>1789.3509999999999</v>
      </c>
      <c r="O94" s="230">
        <f>CHOOSE($C$1,C94,D94,E94,F94,G94,H94,I94,J94,K94,L94,M94,N94)</f>
        <v>298.22516666666667</v>
      </c>
    </row>
    <row r="95" spans="1:15" x14ac:dyDescent="0.25">
      <c r="A95" s="14" t="s">
        <v>61</v>
      </c>
      <c r="B95" s="13" t="s">
        <v>1533</v>
      </c>
      <c r="C95" s="235">
        <v>203.38923499999981</v>
      </c>
      <c r="D95" s="235">
        <v>409.76596999999964</v>
      </c>
      <c r="E95" s="235">
        <v>618.17603833333283</v>
      </c>
      <c r="F95" s="235">
        <v>828.21110666666596</v>
      </c>
      <c r="G95" s="235">
        <v>1040.0211749999992</v>
      </c>
      <c r="H95" s="235">
        <v>1254.7354099999989</v>
      </c>
      <c r="I95" s="235">
        <v>1471.0746449999988</v>
      </c>
      <c r="J95" s="235">
        <v>1689.0388799999987</v>
      </c>
      <c r="K95" s="235">
        <v>1909.9614483333319</v>
      </c>
      <c r="L95" s="235">
        <v>2133.5006833333318</v>
      </c>
      <c r="M95" s="235">
        <v>2358.8732516666651</v>
      </c>
      <c r="N95" s="235">
        <v>2587.420819999998</v>
      </c>
      <c r="O95" s="230">
        <f>CHOOSE($C$1,C95,D95,E95,F95,G95,H95,I95,J95,K95,L95,M95,N95)</f>
        <v>409.76596999999964</v>
      </c>
    </row>
    <row r="96" spans="1:15" x14ac:dyDescent="0.25">
      <c r="A96" s="11" t="s">
        <v>61</v>
      </c>
      <c r="B96" s="13" t="s">
        <v>1534</v>
      </c>
      <c r="C96" s="235">
        <v>0</v>
      </c>
      <c r="D96" s="235">
        <v>0</v>
      </c>
      <c r="E96" s="235">
        <v>0</v>
      </c>
      <c r="F96" s="235">
        <v>0</v>
      </c>
      <c r="G96" s="235">
        <v>0</v>
      </c>
      <c r="H96" s="235">
        <v>0</v>
      </c>
      <c r="I96" s="235">
        <v>0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0">
        <f>CHOOSE($C$1,C96,D96,E96,F96,G96,H96,I96,J96,K96,L96,M96,N96)</f>
        <v>0</v>
      </c>
    </row>
    <row r="97" spans="1:15" x14ac:dyDescent="0.25">
      <c r="A97" s="14"/>
      <c r="B97" s="5" t="s">
        <v>1180</v>
      </c>
      <c r="C97" s="235"/>
      <c r="D97" s="235"/>
      <c r="E97" s="235"/>
      <c r="F97" s="235"/>
      <c r="G97" s="235"/>
      <c r="H97" s="235"/>
      <c r="I97" s="235"/>
      <c r="J97" s="235"/>
      <c r="K97" s="235"/>
      <c r="L97" s="235"/>
      <c r="M97" s="235"/>
      <c r="N97" s="235"/>
      <c r="O97" s="230"/>
    </row>
    <row r="98" spans="1:15" x14ac:dyDescent="0.25">
      <c r="A98" s="14" t="s">
        <v>1439</v>
      </c>
      <c r="B98" s="12" t="s">
        <v>287</v>
      </c>
      <c r="C98" s="235">
        <v>8.0833333333333321</v>
      </c>
      <c r="D98" s="235">
        <v>16.166666666666664</v>
      </c>
      <c r="E98" s="235">
        <v>24.25</v>
      </c>
      <c r="F98" s="235">
        <v>32.333333333333329</v>
      </c>
      <c r="G98" s="235">
        <v>40.416666666666657</v>
      </c>
      <c r="H98" s="235">
        <v>48.5</v>
      </c>
      <c r="I98" s="235">
        <v>56.583333333333314</v>
      </c>
      <c r="J98" s="235">
        <v>64.666666666666643</v>
      </c>
      <c r="K98" s="235">
        <v>72.75</v>
      </c>
      <c r="L98" s="235">
        <v>80.8333333333333</v>
      </c>
      <c r="M98" s="235">
        <v>88.916666666666629</v>
      </c>
      <c r="N98" s="235">
        <v>97</v>
      </c>
      <c r="O98" s="230">
        <f>CHOOSE($C$1,C98,D98,E98,F98,G98,H98,I98,J98,K98,L98,M98,N98)</f>
        <v>16.166666666666664</v>
      </c>
    </row>
    <row r="99" spans="1:15" x14ac:dyDescent="0.25">
      <c r="A99" s="14" t="s">
        <v>39</v>
      </c>
      <c r="B99" s="12" t="s">
        <v>274</v>
      </c>
      <c r="C99" s="235">
        <v>-158.28896538189406</v>
      </c>
      <c r="D99" s="235">
        <v>-316.57793076378812</v>
      </c>
      <c r="E99" s="235">
        <v>-474.86689614568218</v>
      </c>
      <c r="F99" s="235">
        <v>-633.15586152757623</v>
      </c>
      <c r="G99" s="235">
        <v>-791.44482690947029</v>
      </c>
      <c r="H99" s="235">
        <v>-949.73379229136435</v>
      </c>
      <c r="I99" s="235">
        <v>-1108.0227576732584</v>
      </c>
      <c r="J99" s="235">
        <v>-1266.3117230551525</v>
      </c>
      <c r="K99" s="235">
        <v>-1424.6006884370465</v>
      </c>
      <c r="L99" s="235">
        <v>-1582.8896538189406</v>
      </c>
      <c r="M99" s="235">
        <v>-1741.1786192008346</v>
      </c>
      <c r="N99" s="235">
        <v>-1899.4675845827287</v>
      </c>
      <c r="O99" s="230">
        <f>CHOOSE($C$1,C99,D99,E99,F99,G99,H99,I99,J99,K99,L99,M99,N99)</f>
        <v>-316.57793076378812</v>
      </c>
    </row>
    <row r="100" spans="1:15" x14ac:dyDescent="0.25">
      <c r="A100" s="14"/>
      <c r="B100" s="5" t="s">
        <v>1181</v>
      </c>
      <c r="C100" s="235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  <c r="N100" s="235"/>
      <c r="O100" s="230"/>
    </row>
    <row r="101" spans="1:15" x14ac:dyDescent="0.25">
      <c r="A101" s="14" t="s">
        <v>67</v>
      </c>
      <c r="B101" s="12" t="s">
        <v>1376</v>
      </c>
      <c r="C101" s="235">
        <v>151.98202499999999</v>
      </c>
      <c r="D101" s="235">
        <v>303.96404999999999</v>
      </c>
      <c r="E101" s="235">
        <v>455.94607499999995</v>
      </c>
      <c r="F101" s="235">
        <v>607.92809999999997</v>
      </c>
      <c r="G101" s="235">
        <v>759.91012499999999</v>
      </c>
      <c r="H101" s="235">
        <v>911.89215000000002</v>
      </c>
      <c r="I101" s="235">
        <v>1063.8741749999999</v>
      </c>
      <c r="J101" s="235">
        <v>1215.8561999999999</v>
      </c>
      <c r="K101" s="235">
        <v>1367.838225</v>
      </c>
      <c r="L101" s="235">
        <v>1519.82025</v>
      </c>
      <c r="M101" s="235">
        <v>1671.802275</v>
      </c>
      <c r="N101" s="235">
        <v>1823.7843</v>
      </c>
      <c r="O101" s="230">
        <f>CHOOSE($C$1,C101,D101,E101,F101,G101,H101,I101,J101,K101,L101,M101,N101)</f>
        <v>303.96404999999999</v>
      </c>
    </row>
    <row r="102" spans="1:15" x14ac:dyDescent="0.25">
      <c r="A102" s="14" t="s">
        <v>62</v>
      </c>
      <c r="B102" s="12" t="s">
        <v>1377</v>
      </c>
      <c r="C102" s="235">
        <v>14.1</v>
      </c>
      <c r="D102" s="235">
        <v>28.2</v>
      </c>
      <c r="E102" s="235">
        <v>42.3</v>
      </c>
      <c r="F102" s="235">
        <v>56.4</v>
      </c>
      <c r="G102" s="235">
        <v>70.5</v>
      </c>
      <c r="H102" s="235">
        <v>84.6</v>
      </c>
      <c r="I102" s="235">
        <v>98.7</v>
      </c>
      <c r="J102" s="235">
        <v>112.8</v>
      </c>
      <c r="K102" s="235">
        <v>126.9</v>
      </c>
      <c r="L102" s="235">
        <v>141</v>
      </c>
      <c r="M102" s="235">
        <v>155.1</v>
      </c>
      <c r="N102" s="235">
        <v>169.2</v>
      </c>
      <c r="O102" s="230">
        <f>CHOOSE($C$1,C102,D102,E102,F102,G102,H102,I102,J102,K102,L102,M102,N102)</f>
        <v>28.2</v>
      </c>
    </row>
    <row r="103" spans="1:15" x14ac:dyDescent="0.25">
      <c r="A103" s="14" t="s">
        <v>40</v>
      </c>
      <c r="B103" s="12" t="s">
        <v>1374</v>
      </c>
      <c r="C103" s="235">
        <v>75.607244598911421</v>
      </c>
      <c r="D103" s="235">
        <v>196.2014457444858</v>
      </c>
      <c r="E103" s="235">
        <v>306.40745046151414</v>
      </c>
      <c r="F103" s="235">
        <v>356.30389116117141</v>
      </c>
      <c r="G103" s="235">
        <v>400.64129129147477</v>
      </c>
      <c r="H103" s="235">
        <v>439.79033837353575</v>
      </c>
      <c r="I103" s="235">
        <v>474.0653793815963</v>
      </c>
      <c r="J103" s="235">
        <v>503.17855258518762</v>
      </c>
      <c r="K103" s="235">
        <v>526.79801128667361</v>
      </c>
      <c r="L103" s="235">
        <v>530.17555322756743</v>
      </c>
      <c r="M103" s="235">
        <v>530.17555322756743</v>
      </c>
      <c r="N103" s="235">
        <v>530.17555322756743</v>
      </c>
      <c r="O103" s="230">
        <f>CHOOSE($C$1,C103,D103,E103,F103,G103,H103,I103,J103,K103,L103,M103,N103)</f>
        <v>196.2014457444858</v>
      </c>
    </row>
    <row r="104" spans="1:15" x14ac:dyDescent="0.25">
      <c r="A104" s="14" t="s">
        <v>75</v>
      </c>
      <c r="B104" s="12" t="s">
        <v>1375</v>
      </c>
      <c r="C104" s="235">
        <v>0</v>
      </c>
      <c r="D104" s="235">
        <v>0</v>
      </c>
      <c r="E104" s="235">
        <v>0</v>
      </c>
      <c r="F104" s="235">
        <v>0</v>
      </c>
      <c r="G104" s="235">
        <v>0</v>
      </c>
      <c r="H104" s="235">
        <v>0</v>
      </c>
      <c r="I104" s="235">
        <v>0</v>
      </c>
      <c r="J104" s="235">
        <v>0</v>
      </c>
      <c r="K104" s="235">
        <v>0</v>
      </c>
      <c r="L104" s="235">
        <v>0</v>
      </c>
      <c r="M104" s="235">
        <v>0</v>
      </c>
      <c r="N104" s="235">
        <v>0</v>
      </c>
      <c r="O104" s="230">
        <f>CHOOSE($C$1,C104,D104,E104,F104,G104,H104,I104,J104,K104,L104,M104,N104)</f>
        <v>0</v>
      </c>
    </row>
    <row r="105" spans="1:15" x14ac:dyDescent="0.25">
      <c r="A105" s="14"/>
      <c r="B105" s="5" t="s">
        <v>199</v>
      </c>
      <c r="C105" s="235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0"/>
    </row>
    <row r="106" spans="1:15" x14ac:dyDescent="0.25">
      <c r="A106" s="1" t="s">
        <v>42</v>
      </c>
      <c r="B106" s="1" t="s">
        <v>199</v>
      </c>
      <c r="C106" s="235">
        <v>42.100046901250813</v>
      </c>
      <c r="D106" s="235">
        <v>62.24874356507059</v>
      </c>
      <c r="E106" s="235">
        <v>111.28460982439103</v>
      </c>
      <c r="F106" s="235">
        <v>152.99568799804987</v>
      </c>
      <c r="G106" s="235">
        <v>212.89708203373402</v>
      </c>
      <c r="H106" s="235">
        <v>316.75671557571093</v>
      </c>
      <c r="I106" s="235">
        <v>457.21068700028485</v>
      </c>
      <c r="J106" s="235">
        <v>661.73442645091575</v>
      </c>
      <c r="K106" s="235">
        <v>781.91668572508331</v>
      </c>
      <c r="L106" s="235">
        <v>916.28334679348745</v>
      </c>
      <c r="M106" s="235">
        <v>1058.4259329946335</v>
      </c>
      <c r="N106" s="235">
        <v>1265.5026521573402</v>
      </c>
      <c r="O106" s="230">
        <f>CHOOSE($C$1,C106,D106,E106,F106,G106,H106,I106,J106,K106,L106,M106,N106)</f>
        <v>62.24874356507059</v>
      </c>
    </row>
    <row r="107" spans="1:15" ht="13" x14ac:dyDescent="0.3">
      <c r="A107" s="225"/>
      <c r="B107" s="217" t="s">
        <v>205</v>
      </c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29"/>
    </row>
    <row r="108" spans="1:15" x14ac:dyDescent="0.25">
      <c r="A108" s="1" t="s">
        <v>1504</v>
      </c>
      <c r="B108" s="52" t="s">
        <v>1480</v>
      </c>
      <c r="C108" s="235">
        <v>812.38105999999993</v>
      </c>
      <c r="D108" s="235">
        <v>812.38105999999993</v>
      </c>
      <c r="E108" s="235">
        <v>812.38105999999993</v>
      </c>
      <c r="F108" s="235">
        <v>812.38105999999993</v>
      </c>
      <c r="G108" s="235">
        <v>812.38105999999993</v>
      </c>
      <c r="H108" s="235">
        <v>812.38105999999993</v>
      </c>
      <c r="I108" s="235">
        <v>812.38105999999993</v>
      </c>
      <c r="J108" s="235">
        <v>812.38105999999993</v>
      </c>
      <c r="K108" s="235">
        <v>812.38105999999993</v>
      </c>
      <c r="L108" s="235">
        <v>812.38105999999993</v>
      </c>
      <c r="M108" s="235">
        <v>812.38105999999993</v>
      </c>
      <c r="N108" s="235">
        <v>812.38105999999993</v>
      </c>
      <c r="O108" s="230">
        <f>CHOOSE($C$1,C108,D108,E108,F108,G108,H108,I108,J108,K108,L108,M108,N108)</f>
        <v>812.38105999999993</v>
      </c>
    </row>
    <row r="109" spans="1:15" x14ac:dyDescent="0.25">
      <c r="B109" s="52" t="s">
        <v>1481</v>
      </c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0"/>
    </row>
    <row r="110" spans="1:15" x14ac:dyDescent="0.25">
      <c r="A110" s="1" t="s">
        <v>1505</v>
      </c>
      <c r="B110" s="45" t="s">
        <v>1482</v>
      </c>
      <c r="C110" s="235">
        <v>23860.686418000001</v>
      </c>
      <c r="D110" s="235">
        <v>24385.252034554047</v>
      </c>
      <c r="E110" s="235">
        <v>24200.049953214049</v>
      </c>
      <c r="F110" s="235">
        <v>26025.233874622892</v>
      </c>
      <c r="G110" s="235">
        <v>25847.457526411956</v>
      </c>
      <c r="H110" s="235">
        <v>25173.376493558866</v>
      </c>
      <c r="I110" s="235">
        <v>24968.283587026304</v>
      </c>
      <c r="J110" s="235">
        <v>25735.847775684419</v>
      </c>
      <c r="K110" s="235">
        <v>26003.872511504604</v>
      </c>
      <c r="L110" s="235">
        <v>27013.947865864011</v>
      </c>
      <c r="M110" s="235">
        <v>27999.543759886419</v>
      </c>
      <c r="N110" s="235">
        <v>27495.043700347414</v>
      </c>
      <c r="O110" s="230">
        <f t="shared" ref="O110:O115" si="5">CHOOSE($C$1,C110,D110,E110,F110,G110,H110,I110,J110,K110,L110,M110,N110)</f>
        <v>24385.252034554047</v>
      </c>
    </row>
    <row r="111" spans="1:15" x14ac:dyDescent="0.25">
      <c r="A111" s="1" t="s">
        <v>1539</v>
      </c>
      <c r="B111" s="45" t="s">
        <v>1483</v>
      </c>
      <c r="C111" s="235">
        <v>-2063.2759799999999</v>
      </c>
      <c r="D111" s="235">
        <v>-2130.94598</v>
      </c>
      <c r="E111" s="235">
        <v>-2198.61598</v>
      </c>
      <c r="F111" s="235">
        <v>-2273.2826466666666</v>
      </c>
      <c r="G111" s="235">
        <v>-2347.9493133333331</v>
      </c>
      <c r="H111" s="235">
        <v>-2422.6159799999996</v>
      </c>
      <c r="I111" s="235">
        <v>-2494.0126466666661</v>
      </c>
      <c r="J111" s="235">
        <v>-2565.4093133333326</v>
      </c>
      <c r="K111" s="235">
        <v>-2636.8059799999992</v>
      </c>
      <c r="L111" s="235">
        <v>-2716.1426466666658</v>
      </c>
      <c r="M111" s="235">
        <v>-2795.4793133333324</v>
      </c>
      <c r="N111" s="235">
        <v>-2874.8159799999989</v>
      </c>
      <c r="O111" s="230">
        <f t="shared" si="5"/>
        <v>-2130.94598</v>
      </c>
    </row>
    <row r="112" spans="1:15" x14ac:dyDescent="0.25">
      <c r="A112" s="1" t="s">
        <v>1540</v>
      </c>
      <c r="B112" s="45" t="s">
        <v>1484</v>
      </c>
      <c r="C112" s="235">
        <v>4355.4149556109178</v>
      </c>
      <c r="D112" s="235">
        <v>4220.7076990343685</v>
      </c>
      <c r="E112" s="235">
        <v>4139.1768381430684</v>
      </c>
      <c r="F112" s="235">
        <v>3768.2028007113449</v>
      </c>
      <c r="G112" s="235">
        <v>3704.3090050024043</v>
      </c>
      <c r="H112" s="235">
        <v>3640.0245225222943</v>
      </c>
      <c r="I112" s="235">
        <v>3510.1486916688</v>
      </c>
      <c r="J112" s="235">
        <v>3404.9074813700872</v>
      </c>
      <c r="K112" s="235">
        <v>3441.2819909236509</v>
      </c>
      <c r="L112" s="235">
        <v>3478.5305683344191</v>
      </c>
      <c r="M112" s="235">
        <v>3357.1557899377794</v>
      </c>
      <c r="N112" s="235">
        <v>3270.1295113573046</v>
      </c>
      <c r="O112" s="230">
        <f t="shared" si="5"/>
        <v>4220.7076990343685</v>
      </c>
    </row>
    <row r="113" spans="1:15" x14ac:dyDescent="0.25">
      <c r="A113" s="1" t="s">
        <v>1541</v>
      </c>
      <c r="B113" s="45" t="s">
        <v>1485</v>
      </c>
      <c r="C113" s="235">
        <v>460</v>
      </c>
      <c r="D113" s="235">
        <v>460</v>
      </c>
      <c r="E113" s="235">
        <v>460</v>
      </c>
      <c r="F113" s="235">
        <v>460</v>
      </c>
      <c r="G113" s="235">
        <v>460</v>
      </c>
      <c r="H113" s="235">
        <v>460</v>
      </c>
      <c r="I113" s="235">
        <v>460</v>
      </c>
      <c r="J113" s="235">
        <v>460</v>
      </c>
      <c r="K113" s="235">
        <v>460</v>
      </c>
      <c r="L113" s="235">
        <v>460</v>
      </c>
      <c r="M113" s="235">
        <v>460</v>
      </c>
      <c r="N113" s="235">
        <v>460</v>
      </c>
      <c r="O113" s="230">
        <f t="shared" si="5"/>
        <v>460</v>
      </c>
    </row>
    <row r="114" spans="1:15" x14ac:dyDescent="0.25">
      <c r="A114" s="1" t="s">
        <v>1542</v>
      </c>
      <c r="B114" s="45" t="s">
        <v>1488</v>
      </c>
      <c r="C114" s="235">
        <v>2300.6981949583032</v>
      </c>
      <c r="D114" s="235">
        <v>2422.5897199221822</v>
      </c>
      <c r="E114" s="235">
        <v>2546.7898038751532</v>
      </c>
      <c r="F114" s="235">
        <v>2335.7278784912683</v>
      </c>
      <c r="G114" s="235">
        <v>2467.9193043729124</v>
      </c>
      <c r="H114" s="235">
        <v>2437.1372845914102</v>
      </c>
      <c r="I114" s="235">
        <v>2573.9440176690473</v>
      </c>
      <c r="J114" s="235">
        <v>2434.2431451691446</v>
      </c>
      <c r="K114" s="235">
        <v>2575.6641507100931</v>
      </c>
      <c r="L114" s="235">
        <v>2330.4206671710072</v>
      </c>
      <c r="M114" s="235">
        <v>2476.4549104425864</v>
      </c>
      <c r="N114" s="235">
        <v>2725.6700575435339</v>
      </c>
      <c r="O114" s="230">
        <f t="shared" si="5"/>
        <v>2422.5897199221822</v>
      </c>
    </row>
    <row r="115" spans="1:15" x14ac:dyDescent="0.25">
      <c r="A115" s="1" t="s">
        <v>1543</v>
      </c>
      <c r="B115" s="45" t="s">
        <v>1489</v>
      </c>
      <c r="C115" s="235">
        <v>0</v>
      </c>
      <c r="D115" s="235">
        <v>0</v>
      </c>
      <c r="E115" s="235">
        <v>0</v>
      </c>
      <c r="F115" s="235">
        <v>0</v>
      </c>
      <c r="G115" s="235">
        <v>0</v>
      </c>
      <c r="H115" s="235">
        <v>0</v>
      </c>
      <c r="I115" s="235">
        <v>0</v>
      </c>
      <c r="J115" s="235">
        <v>0</v>
      </c>
      <c r="K115" s="235">
        <v>0</v>
      </c>
      <c r="L115" s="235">
        <v>0</v>
      </c>
      <c r="M115" s="235">
        <v>0</v>
      </c>
      <c r="N115" s="235">
        <v>0</v>
      </c>
      <c r="O115" s="230">
        <f t="shared" si="5"/>
        <v>0</v>
      </c>
    </row>
    <row r="116" spans="1:15" x14ac:dyDescent="0.25">
      <c r="B116" s="53" t="s">
        <v>76</v>
      </c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0"/>
    </row>
    <row r="117" spans="1:15" x14ac:dyDescent="0.25">
      <c r="A117" s="1" t="s">
        <v>1544</v>
      </c>
      <c r="B117" s="45" t="s">
        <v>1490</v>
      </c>
      <c r="C117" s="235">
        <v>-8852.0852140655043</v>
      </c>
      <c r="D117" s="235">
        <v>-9554.5003544255633</v>
      </c>
      <c r="E117" s="235">
        <v>-7907.4299319900056</v>
      </c>
      <c r="F117" s="235">
        <v>-7309.2683072274658</v>
      </c>
      <c r="G117" s="235">
        <v>-7289.9526433232049</v>
      </c>
      <c r="H117" s="235">
        <v>-7698.5148649100101</v>
      </c>
      <c r="I117" s="235">
        <v>-6894.5538428895634</v>
      </c>
      <c r="J117" s="235">
        <v>-7340.7005580595833</v>
      </c>
      <c r="K117" s="235">
        <v>-7850.5661162539272</v>
      </c>
      <c r="L117" s="235">
        <v>-8612.5500507742145</v>
      </c>
      <c r="M117" s="235">
        <v>-8486.636771237565</v>
      </c>
      <c r="N117" s="235">
        <v>-7632.0993314504358</v>
      </c>
      <c r="O117" s="230">
        <f t="shared" ref="O117:O122" si="6">CHOOSE($C$1,C117,D117,E117,F117,G117,H117,I117,J117,K117,L117,M117,N117)</f>
        <v>-9554.5003544255633</v>
      </c>
    </row>
    <row r="118" spans="1:15" x14ac:dyDescent="0.25">
      <c r="A118" s="1" t="s">
        <v>1545</v>
      </c>
      <c r="B118" s="45" t="s">
        <v>1491</v>
      </c>
      <c r="C118" s="235">
        <v>-480.08006690125086</v>
      </c>
      <c r="D118" s="235">
        <v>-500.22876356507061</v>
      </c>
      <c r="E118" s="235">
        <v>-549.26462982439102</v>
      </c>
      <c r="F118" s="235">
        <v>-590.97570799804987</v>
      </c>
      <c r="G118" s="235">
        <v>-650.87710203373399</v>
      </c>
      <c r="H118" s="235">
        <v>-306.80961537571085</v>
      </c>
      <c r="I118" s="235">
        <v>-447.26358680028477</v>
      </c>
      <c r="J118" s="235">
        <v>-651.78732625091561</v>
      </c>
      <c r="K118" s="235">
        <v>-771.96958552508318</v>
      </c>
      <c r="L118" s="235">
        <v>-906.33624659348743</v>
      </c>
      <c r="M118" s="235">
        <v>-600.5517125946335</v>
      </c>
      <c r="N118" s="235">
        <v>-807.62843175734019</v>
      </c>
      <c r="O118" s="230">
        <f t="shared" si="6"/>
        <v>-500.22876356507061</v>
      </c>
    </row>
    <row r="119" spans="1:15" x14ac:dyDescent="0.25">
      <c r="A119" s="1" t="s">
        <v>1546</v>
      </c>
      <c r="B119" s="45" t="s">
        <v>1492</v>
      </c>
      <c r="C119" s="235">
        <v>-697.09867153633797</v>
      </c>
      <c r="D119" s="235">
        <v>-718.95195489570108</v>
      </c>
      <c r="E119" s="235">
        <v>-711.6763011127473</v>
      </c>
      <c r="F119" s="235">
        <v>-767.17221168978574</v>
      </c>
      <c r="G119" s="235">
        <v>-776.47191231563784</v>
      </c>
      <c r="H119" s="235">
        <v>-685.63294310141873</v>
      </c>
      <c r="I119" s="235">
        <v>-669.47946546580829</v>
      </c>
      <c r="J119" s="235">
        <v>-554.02451228079315</v>
      </c>
      <c r="K119" s="235">
        <v>-793.62543784658692</v>
      </c>
      <c r="L119" s="235">
        <v>-793.62401242554552</v>
      </c>
      <c r="M119" s="235">
        <v>-792.50538753372643</v>
      </c>
      <c r="N119" s="235">
        <v>-672.90203504902888</v>
      </c>
      <c r="O119" s="230">
        <f t="shared" si="6"/>
        <v>-718.95195489570108</v>
      </c>
    </row>
    <row r="120" spans="1:15" x14ac:dyDescent="0.25">
      <c r="A120" s="1" t="s">
        <v>1547</v>
      </c>
      <c r="B120" s="45" t="s">
        <v>1304</v>
      </c>
      <c r="C120" s="235">
        <v>-1877.3550898712049</v>
      </c>
      <c r="D120" s="235">
        <v>-1877.0639662311219</v>
      </c>
      <c r="E120" s="235">
        <v>-2074.7518276513292</v>
      </c>
      <c r="F120" s="235">
        <v>-2287.855219787381</v>
      </c>
      <c r="G120" s="235">
        <v>-2503.5418620972805</v>
      </c>
      <c r="H120" s="235">
        <v>-2693.9954574032299</v>
      </c>
      <c r="I120" s="235">
        <v>-1764.1628664784962</v>
      </c>
      <c r="J120" s="235">
        <v>-1918.058564334272</v>
      </c>
      <c r="K120" s="235">
        <v>-2138.5100748472128</v>
      </c>
      <c r="L120" s="235">
        <v>-2358.9611894098643</v>
      </c>
      <c r="M120" s="235">
        <v>-2579.1015748358996</v>
      </c>
      <c r="N120" s="235">
        <v>-1644.5154150455814</v>
      </c>
      <c r="O120" s="230">
        <f t="shared" si="6"/>
        <v>-1877.0639662311219</v>
      </c>
    </row>
    <row r="121" spans="1:15" x14ac:dyDescent="0.25">
      <c r="A121" s="1" t="s">
        <v>1548</v>
      </c>
      <c r="B121" s="45" t="s">
        <v>1493</v>
      </c>
      <c r="C121" s="235">
        <v>-7709.2100549088336</v>
      </c>
      <c r="D121" s="235">
        <v>-7667.2205035028373</v>
      </c>
      <c r="E121" s="235">
        <v>-8149.5800054086039</v>
      </c>
      <c r="F121" s="235">
        <v>-10133.641816134092</v>
      </c>
      <c r="G121" s="235">
        <v>-9562.3098542090065</v>
      </c>
      <c r="H121" s="235">
        <v>-9233.9878505101533</v>
      </c>
      <c r="I121" s="235">
        <v>-9291.8733710952929</v>
      </c>
      <c r="J121" s="235">
        <v>-9618.4942129906012</v>
      </c>
      <c r="K121" s="235">
        <v>-9324.50903815938</v>
      </c>
      <c r="L121" s="235">
        <v>-9293.8012103193687</v>
      </c>
      <c r="M121" s="235">
        <v>-9463.7307144850729</v>
      </c>
      <c r="N121" s="235">
        <v>-9479.5964486742396</v>
      </c>
      <c r="O121" s="230">
        <f t="shared" si="6"/>
        <v>-7667.2205035028373</v>
      </c>
    </row>
    <row r="122" spans="1:15" x14ac:dyDescent="0.25">
      <c r="A122" s="1" t="s">
        <v>1549</v>
      </c>
      <c r="B122" s="45" t="s">
        <v>1494</v>
      </c>
      <c r="C122" s="235">
        <v>-56.906320000000001</v>
      </c>
      <c r="D122" s="235">
        <v>-56.906320000000001</v>
      </c>
      <c r="E122" s="235">
        <v>-56.906320000000001</v>
      </c>
      <c r="F122" s="235">
        <v>-56.906320000000001</v>
      </c>
      <c r="G122" s="235">
        <v>-56.906320000000001</v>
      </c>
      <c r="H122" s="235">
        <v>-56.906320000000001</v>
      </c>
      <c r="I122" s="235">
        <v>-56.906320000000001</v>
      </c>
      <c r="J122" s="235">
        <v>-56.906320000000001</v>
      </c>
      <c r="K122" s="235">
        <v>-56.906320000000001</v>
      </c>
      <c r="L122" s="235">
        <v>-56.906320000000001</v>
      </c>
      <c r="M122" s="235">
        <v>-56.906320000000001</v>
      </c>
      <c r="N122" s="235">
        <v>-56.906320000000001</v>
      </c>
      <c r="O122" s="230">
        <f t="shared" si="6"/>
        <v>-56.906320000000001</v>
      </c>
    </row>
    <row r="123" spans="1:15" x14ac:dyDescent="0.25">
      <c r="B123" s="54" t="s">
        <v>1600</v>
      </c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235"/>
      <c r="N123" s="235"/>
      <c r="O123" s="230"/>
    </row>
    <row r="124" spans="1:15" x14ac:dyDescent="0.25">
      <c r="A124" s="1" t="s">
        <v>1560</v>
      </c>
      <c r="B124" s="47" t="s">
        <v>1301</v>
      </c>
      <c r="C124" s="235">
        <v>84006.417620949185</v>
      </c>
      <c r="D124" s="235">
        <v>84547.021661898369</v>
      </c>
      <c r="E124" s="235">
        <v>85057.250702847552</v>
      </c>
      <c r="F124" s="235">
        <v>85489.479743796735</v>
      </c>
      <c r="G124" s="235">
        <v>85941.083784745919</v>
      </c>
      <c r="H124" s="235">
        <v>86468.646159028431</v>
      </c>
      <c r="I124" s="235">
        <v>87508.875199977614</v>
      </c>
      <c r="J124" s="235">
        <v>88018.479240926798</v>
      </c>
      <c r="K124" s="235">
        <v>88607.541615209309</v>
      </c>
      <c r="L124" s="235">
        <v>89575.93732282515</v>
      </c>
      <c r="M124" s="235">
        <v>90113.70803044099</v>
      </c>
      <c r="N124" s="235">
        <v>90633.770404723502</v>
      </c>
      <c r="O124" s="230">
        <f>CHOOSE($C$1,C124,D124,E124,F124,G124,H124,I124,J124,K124,L124,M124,N124)</f>
        <v>84547.021661898369</v>
      </c>
    </row>
    <row r="125" spans="1:15" x14ac:dyDescent="0.25">
      <c r="A125" s="1" t="s">
        <v>1561</v>
      </c>
      <c r="B125" s="47" t="s">
        <v>1495</v>
      </c>
      <c r="C125" s="235">
        <v>-16015.744782612956</v>
      </c>
      <c r="D125" s="235">
        <v>-16618.337071281039</v>
      </c>
      <c r="E125" s="235">
        <v>-17229.57003441334</v>
      </c>
      <c r="F125" s="235">
        <v>-17849.86221367653</v>
      </c>
      <c r="G125" s="235">
        <v>-18478.986629903935</v>
      </c>
      <c r="H125" s="235">
        <v>-19117.487553928895</v>
      </c>
      <c r="I125" s="235">
        <v>-19775.483319084742</v>
      </c>
      <c r="J125" s="235">
        <v>-20444.981737871472</v>
      </c>
      <c r="K125" s="235">
        <v>-21124.266664455754</v>
      </c>
      <c r="L125" s="235">
        <v>-21822.629765504258</v>
      </c>
      <c r="M125" s="235">
        <v>-22530.026770183646</v>
      </c>
      <c r="N125" s="235">
        <v>-23247.189449327252</v>
      </c>
      <c r="O125" s="230">
        <f>CHOOSE($C$1,C125,D125,E125,F125,G125,H125,I125,J125,K125,L125,M125,N125)</f>
        <v>-16618.337071281039</v>
      </c>
    </row>
    <row r="126" spans="1:15" x14ac:dyDescent="0.25">
      <c r="A126" s="1" t="s">
        <v>1562</v>
      </c>
      <c r="B126" s="47" t="s">
        <v>1302</v>
      </c>
      <c r="C126" s="235">
        <v>20191.462293333334</v>
      </c>
      <c r="D126" s="235">
        <v>20299.445626666668</v>
      </c>
      <c r="E126" s="235">
        <v>20531.428960000001</v>
      </c>
      <c r="F126" s="235">
        <v>20579.912293333335</v>
      </c>
      <c r="G126" s="235">
        <v>20664.395626666668</v>
      </c>
      <c r="H126" s="235">
        <v>20887.378960000002</v>
      </c>
      <c r="I126" s="235">
        <v>20931.528960000003</v>
      </c>
      <c r="J126" s="235">
        <v>20970.678960000005</v>
      </c>
      <c r="K126" s="235">
        <v>21142.328960000006</v>
      </c>
      <c r="L126" s="235">
        <v>21253.478960000008</v>
      </c>
      <c r="M126" s="235">
        <v>21267.628960000009</v>
      </c>
      <c r="N126" s="235">
        <v>21452.278960000011</v>
      </c>
      <c r="O126" s="230">
        <f>CHOOSE($C$1,C126,D126,E126,F126,G126,H126,I126,J126,K126,L126,M126,N126)</f>
        <v>20299.445626666668</v>
      </c>
    </row>
    <row r="127" spans="1:15" x14ac:dyDescent="0.25">
      <c r="A127" s="1" t="s">
        <v>1563</v>
      </c>
      <c r="B127" s="47" t="s">
        <v>1495</v>
      </c>
      <c r="C127" s="235">
        <v>-10370.867190768053</v>
      </c>
      <c r="D127" s="235">
        <v>-10691.999728268054</v>
      </c>
      <c r="E127" s="235">
        <v>-11016.73893243472</v>
      </c>
      <c r="F127" s="235">
        <v>-11341.67646993472</v>
      </c>
      <c r="G127" s="235">
        <v>-11667.512340768055</v>
      </c>
      <c r="H127" s="235">
        <v>-11996.554878268054</v>
      </c>
      <c r="I127" s="235">
        <v>-12326.212415768056</v>
      </c>
      <c r="J127" s="235">
        <v>-12656.068286601389</v>
      </c>
      <c r="K127" s="235">
        <v>-12991.247490768055</v>
      </c>
      <c r="L127" s="235">
        <v>-13327.533361601389</v>
      </c>
      <c r="M127" s="235">
        <v>-13664.017565768056</v>
      </c>
      <c r="N127" s="235">
        <v>-14003.541769934722</v>
      </c>
      <c r="O127" s="230">
        <f>CHOOSE($C$1,C127,D127,E127,F127,G127,H127,I127,J127,K127,L127,M127,N127)</f>
        <v>-10691.999728268054</v>
      </c>
    </row>
    <row r="128" spans="1:15" x14ac:dyDescent="0.25">
      <c r="A128" s="1" t="s">
        <v>1564</v>
      </c>
      <c r="B128" s="47" t="s">
        <v>1303</v>
      </c>
      <c r="C128" s="235">
        <v>59.694250000000011</v>
      </c>
      <c r="D128" s="235">
        <v>59.694250000000011</v>
      </c>
      <c r="E128" s="235">
        <v>59.694250000000011</v>
      </c>
      <c r="F128" s="235">
        <v>59.694250000000011</v>
      </c>
      <c r="G128" s="235">
        <v>59.694250000000011</v>
      </c>
      <c r="H128" s="235">
        <v>59.694250000000011</v>
      </c>
      <c r="I128" s="235">
        <v>59.694250000000011</v>
      </c>
      <c r="J128" s="235">
        <v>59.694250000000011</v>
      </c>
      <c r="K128" s="235">
        <v>59.694250000000011</v>
      </c>
      <c r="L128" s="235">
        <v>59.694250000000011</v>
      </c>
      <c r="M128" s="235">
        <v>59.694250000000011</v>
      </c>
      <c r="N128" s="235">
        <v>59.694250000000011</v>
      </c>
      <c r="O128" s="230">
        <f>CHOOSE($C$1,C128,D128,E128,F128,G128,H128,I128,J128,K128,L128,M128,N128)</f>
        <v>59.694250000000011</v>
      </c>
    </row>
    <row r="129" spans="1:15" x14ac:dyDescent="0.25">
      <c r="B129" s="55" t="s">
        <v>1601</v>
      </c>
      <c r="C129" s="235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0"/>
    </row>
    <row r="130" spans="1:15" x14ac:dyDescent="0.25">
      <c r="B130" s="46" t="s">
        <v>1496</v>
      </c>
      <c r="C130" s="235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0"/>
    </row>
    <row r="131" spans="1:15" x14ac:dyDescent="0.25">
      <c r="A131" s="1" t="s">
        <v>1550</v>
      </c>
      <c r="B131" s="45" t="s">
        <v>857</v>
      </c>
      <c r="C131" s="235">
        <v>-5645</v>
      </c>
      <c r="D131" s="235">
        <v>-5645</v>
      </c>
      <c r="E131" s="235">
        <v>-5483</v>
      </c>
      <c r="F131" s="235">
        <v>-5483</v>
      </c>
      <c r="G131" s="235">
        <v>-5483</v>
      </c>
      <c r="H131" s="235">
        <v>-5319</v>
      </c>
      <c r="I131" s="235">
        <v>-5319</v>
      </c>
      <c r="J131" s="235">
        <v>-5319</v>
      </c>
      <c r="K131" s="235">
        <v>-5153</v>
      </c>
      <c r="L131" s="235">
        <v>-5153</v>
      </c>
      <c r="M131" s="235">
        <v>-5153</v>
      </c>
      <c r="N131" s="235">
        <v>-4984</v>
      </c>
      <c r="O131" s="230">
        <f>CHOOSE($C$1,C131,D131,E131,F131,G131,H131,I131,J131,K131,L131,M131,N131)</f>
        <v>-5645</v>
      </c>
    </row>
    <row r="132" spans="1:15" x14ac:dyDescent="0.25">
      <c r="A132" s="1" t="s">
        <v>1551</v>
      </c>
      <c r="B132" s="45" t="s">
        <v>1497</v>
      </c>
      <c r="C132" s="235">
        <v>-1612.6231600694489</v>
      </c>
      <c r="D132" s="235">
        <v>-1656.9318269719845</v>
      </c>
      <c r="E132" s="235">
        <v>-1702.0572257356334</v>
      </c>
      <c r="F132" s="235">
        <v>-1747.6822748124757</v>
      </c>
      <c r="G132" s="235">
        <v>-1793.8228443041007</v>
      </c>
      <c r="H132" s="235">
        <v>-1839.7550934107162</v>
      </c>
      <c r="I132" s="235">
        <v>-1886.1255223858491</v>
      </c>
      <c r="J132" s="235">
        <v>-1932.220858114413</v>
      </c>
      <c r="K132" s="235">
        <v>-1978.8915532896067</v>
      </c>
      <c r="L132" s="235">
        <v>-2025.3487281519394</v>
      </c>
      <c r="M132" s="235">
        <v>-2071.5947584031469</v>
      </c>
      <c r="N132" s="235">
        <v>-2117.6296440432293</v>
      </c>
      <c r="O132" s="230">
        <f>CHOOSE($C$1,C132,D132,E132,F132,G132,H132,I132,J132,K132,L132,M132,N132)</f>
        <v>-1656.9318269719845</v>
      </c>
    </row>
    <row r="133" spans="1:15" x14ac:dyDescent="0.25">
      <c r="A133" s="1" t="s">
        <v>1552</v>
      </c>
      <c r="B133" s="55" t="s">
        <v>1498</v>
      </c>
      <c r="C133" s="235">
        <v>75507.813033804676</v>
      </c>
      <c r="D133" s="235">
        <v>75951.17787999897</v>
      </c>
      <c r="E133" s="235">
        <v>75258.876334191387</v>
      </c>
      <c r="F133" s="235">
        <v>76208.258082420478</v>
      </c>
      <c r="G133" s="235">
        <v>71509.908630378151</v>
      </c>
      <c r="H133" s="235">
        <v>72389.373028358474</v>
      </c>
      <c r="I133" s="235">
        <v>71261.079669232349</v>
      </c>
      <c r="J133" s="235">
        <v>72729.90751060989</v>
      </c>
      <c r="K133" s="235">
        <v>73402.754471867243</v>
      </c>
      <c r="L133" s="235">
        <v>73922.747395086073</v>
      </c>
      <c r="M133" s="235">
        <v>73663.689758253851</v>
      </c>
      <c r="N133" s="235">
        <v>73011.903663153891</v>
      </c>
      <c r="O133" s="230">
        <f>CHOOSE($C$1,C133,D133,E133,F133,G133,H133,I133,J133,K133,L133,M133,N133)</f>
        <v>75951.17787999897</v>
      </c>
    </row>
    <row r="134" spans="1:15" x14ac:dyDescent="0.25">
      <c r="B134" s="55" t="s">
        <v>1602</v>
      </c>
      <c r="C134" s="235">
        <v>0</v>
      </c>
      <c r="D134" s="235">
        <v>0</v>
      </c>
      <c r="E134" s="235">
        <v>0</v>
      </c>
      <c r="F134" s="235">
        <v>0</v>
      </c>
      <c r="G134" s="235">
        <v>0</v>
      </c>
      <c r="H134" s="235">
        <v>0</v>
      </c>
      <c r="I134" s="235">
        <v>0</v>
      </c>
      <c r="J134" s="235">
        <v>0</v>
      </c>
      <c r="K134" s="235">
        <v>0</v>
      </c>
      <c r="L134" s="235">
        <v>0</v>
      </c>
      <c r="M134" s="235">
        <v>0</v>
      </c>
      <c r="N134" s="235">
        <v>0</v>
      </c>
      <c r="O134" s="230"/>
    </row>
    <row r="135" spans="1:15" x14ac:dyDescent="0.25">
      <c r="A135" s="1" t="s">
        <v>1553</v>
      </c>
      <c r="B135" s="47" t="s">
        <v>1305</v>
      </c>
      <c r="C135" s="235">
        <v>-4100</v>
      </c>
      <c r="D135" s="235">
        <v>-4100</v>
      </c>
      <c r="E135" s="235">
        <v>-4100</v>
      </c>
      <c r="F135" s="235">
        <v>-4100</v>
      </c>
      <c r="G135" s="235">
        <v>-4100</v>
      </c>
      <c r="H135" s="235">
        <v>-4100</v>
      </c>
      <c r="I135" s="235">
        <v>-4100</v>
      </c>
      <c r="J135" s="235">
        <v>-4100</v>
      </c>
      <c r="K135" s="235">
        <v>-4100</v>
      </c>
      <c r="L135" s="235">
        <v>-4100</v>
      </c>
      <c r="M135" s="235">
        <v>-4100</v>
      </c>
      <c r="N135" s="235">
        <v>-4100</v>
      </c>
      <c r="O135" s="230">
        <f>CHOOSE($C$1,C135,D135,E135,F135,G135,H135,I135,J135,K135,L135,M135,N135)</f>
        <v>-4100</v>
      </c>
    </row>
    <row r="136" spans="1:15" x14ac:dyDescent="0.25">
      <c r="A136" s="1" t="s">
        <v>1554</v>
      </c>
      <c r="B136" s="47" t="s">
        <v>1499</v>
      </c>
      <c r="C136" s="235">
        <v>-281.92856999999998</v>
      </c>
      <c r="D136" s="235">
        <v>-281.92856999999998</v>
      </c>
      <c r="E136" s="235">
        <v>-281.92856999999998</v>
      </c>
      <c r="F136" s="235">
        <v>-281.92856999999998</v>
      </c>
      <c r="G136" s="235">
        <v>-281.92856999999998</v>
      </c>
      <c r="H136" s="235">
        <v>-281.92856999999998</v>
      </c>
      <c r="I136" s="235">
        <v>-281.92856999999998</v>
      </c>
      <c r="J136" s="235">
        <v>-281.92856999999998</v>
      </c>
      <c r="K136" s="235">
        <v>-281.92856999999998</v>
      </c>
      <c r="L136" s="235">
        <v>-281.92856999999998</v>
      </c>
      <c r="M136" s="235">
        <v>-281.92856999999998</v>
      </c>
      <c r="N136" s="235">
        <v>-281.92856999999998</v>
      </c>
      <c r="O136" s="230">
        <f>CHOOSE($C$1,C136,D136,E136,F136,G136,H136,I136,J136,K136,L136,M136,N136)</f>
        <v>-281.92856999999998</v>
      </c>
    </row>
    <row r="137" spans="1:15" x14ac:dyDescent="0.25">
      <c r="A137" s="1" t="s">
        <v>1555</v>
      </c>
      <c r="B137" s="47" t="s">
        <v>1306</v>
      </c>
      <c r="C137" s="235">
        <v>-145346.44427000001</v>
      </c>
      <c r="D137" s="235">
        <v>-145346.44427000001</v>
      </c>
      <c r="E137" s="235">
        <v>-145346.44427000001</v>
      </c>
      <c r="F137" s="235">
        <v>-145346.44427000001</v>
      </c>
      <c r="G137" s="235">
        <v>-145346.44427000001</v>
      </c>
      <c r="H137" s="235">
        <v>-145346.44427000001</v>
      </c>
      <c r="I137" s="235">
        <v>-145346.44427000001</v>
      </c>
      <c r="J137" s="235">
        <v>-145346.44427000001</v>
      </c>
      <c r="K137" s="235">
        <v>-145346.44427000001</v>
      </c>
      <c r="L137" s="235">
        <v>-145346.44427000001</v>
      </c>
      <c r="M137" s="235">
        <v>-145346.44427000001</v>
      </c>
      <c r="N137" s="235">
        <v>-145346.44427000001</v>
      </c>
      <c r="O137" s="230">
        <f>CHOOSE($C$1,C137,D137,E137,F137,G137,H137,I137,J137,K137,L137,M137,N137)</f>
        <v>-145346.44427000001</v>
      </c>
    </row>
    <row r="138" spans="1:15" x14ac:dyDescent="0.25">
      <c r="A138" s="1" t="s">
        <v>1556</v>
      </c>
      <c r="B138" s="47" t="s">
        <v>1500</v>
      </c>
      <c r="C138" s="235">
        <v>-5356.6517899999999</v>
      </c>
      <c r="D138" s="235">
        <v>-5356.6517899999999</v>
      </c>
      <c r="E138" s="235">
        <v>-5049.9072275126118</v>
      </c>
      <c r="F138" s="235">
        <v>-5049.9072275126118</v>
      </c>
      <c r="G138" s="235">
        <v>-49.907227512611826</v>
      </c>
      <c r="H138" s="235">
        <v>-49.907227512611826</v>
      </c>
      <c r="I138" s="235">
        <v>-49.907227512611826</v>
      </c>
      <c r="J138" s="235">
        <v>-49.907227512611826</v>
      </c>
      <c r="K138" s="235">
        <v>-49.907227512611826</v>
      </c>
      <c r="L138" s="235">
        <v>-49.907227512611826</v>
      </c>
      <c r="M138" s="235">
        <v>-49.907227512611826</v>
      </c>
      <c r="N138" s="235">
        <v>-49.907227512611826</v>
      </c>
      <c r="O138" s="230">
        <f>CHOOSE($C$1,C138,D138,E138,F138,G138,H138,I138,J138,K138,L138,M138,N138)</f>
        <v>-5356.6517899999999</v>
      </c>
    </row>
    <row r="139" spans="1:15" x14ac:dyDescent="0.25">
      <c r="A139" s="1" t="s">
        <v>1557</v>
      </c>
      <c r="B139" s="47" t="s">
        <v>1501</v>
      </c>
      <c r="C139" s="235">
        <v>-760.25543751261193</v>
      </c>
      <c r="D139" s="235">
        <v>-760.25543751261193</v>
      </c>
      <c r="E139" s="235">
        <v>-1067</v>
      </c>
      <c r="F139" s="235">
        <v>-1067</v>
      </c>
      <c r="G139" s="235">
        <v>-1067</v>
      </c>
      <c r="H139" s="235">
        <v>-1067</v>
      </c>
      <c r="I139" s="235">
        <v>-1067</v>
      </c>
      <c r="J139" s="235">
        <v>-1067</v>
      </c>
      <c r="K139" s="235">
        <v>-1067</v>
      </c>
      <c r="L139" s="235">
        <v>-1067</v>
      </c>
      <c r="M139" s="235">
        <v>-1067</v>
      </c>
      <c r="N139" s="235">
        <v>-1067</v>
      </c>
      <c r="O139" s="230">
        <f>CHOOSE($C$1,C139,D139,E139,F139,G139,H139,I139,J139,K139,L139,M139,N139)</f>
        <v>-760.25543751261193</v>
      </c>
    </row>
    <row r="140" spans="1:15" x14ac:dyDescent="0.25">
      <c r="A140" s="1" t="s">
        <v>1558</v>
      </c>
      <c r="B140" s="205" t="s">
        <v>955</v>
      </c>
      <c r="C140" s="235">
        <v>0</v>
      </c>
      <c r="D140" s="235">
        <v>0</v>
      </c>
      <c r="E140" s="235">
        <v>0</v>
      </c>
      <c r="F140" s="235">
        <v>0</v>
      </c>
      <c r="G140" s="235">
        <v>0</v>
      </c>
      <c r="H140" s="235">
        <v>0</v>
      </c>
      <c r="I140" s="235">
        <v>0</v>
      </c>
      <c r="J140" s="235">
        <v>0</v>
      </c>
      <c r="K140" s="235">
        <v>0</v>
      </c>
      <c r="L140" s="235">
        <v>0</v>
      </c>
      <c r="M140" s="235">
        <v>0</v>
      </c>
      <c r="N140" s="235">
        <v>0</v>
      </c>
      <c r="O140" s="230"/>
    </row>
    <row r="141" spans="1:15" x14ac:dyDescent="0.25">
      <c r="A141" s="1" t="s">
        <v>1559</v>
      </c>
      <c r="B141" s="45" t="s">
        <v>1503</v>
      </c>
      <c r="C141" s="235">
        <v>-398.096</v>
      </c>
      <c r="D141" s="235">
        <v>-398.096</v>
      </c>
      <c r="E141" s="235">
        <v>-398.096</v>
      </c>
      <c r="F141" s="235">
        <v>-398.096</v>
      </c>
      <c r="G141" s="235">
        <v>-398.096</v>
      </c>
      <c r="H141" s="235">
        <v>-398.096</v>
      </c>
      <c r="I141" s="235">
        <v>-398.096</v>
      </c>
      <c r="J141" s="235">
        <v>-398.096</v>
      </c>
      <c r="K141" s="235">
        <v>-398.096</v>
      </c>
      <c r="L141" s="235">
        <v>-398.096</v>
      </c>
      <c r="M141" s="235">
        <v>-398.096</v>
      </c>
      <c r="N141" s="235">
        <v>-398.096</v>
      </c>
      <c r="O141" s="230">
        <f>CHOOSE($C$1,C141,D141,E141,F141,G141,H141,I141,J141,K141,L141,M141,N141)</f>
        <v>-398.096</v>
      </c>
    </row>
    <row r="142" spans="1:15" x14ac:dyDescent="0.25">
      <c r="O142" s="226"/>
    </row>
    <row r="143" spans="1:15" x14ac:dyDescent="0.25">
      <c r="O143" s="226"/>
    </row>
    <row r="144" spans="1:15" x14ac:dyDescent="0.25">
      <c r="O144" s="226"/>
    </row>
    <row r="145" spans="15:15" x14ac:dyDescent="0.25">
      <c r="O145" s="226"/>
    </row>
    <row r="146" spans="15:15" x14ac:dyDescent="0.25">
      <c r="O146" s="226"/>
    </row>
    <row r="147" spans="15:15" x14ac:dyDescent="0.25">
      <c r="O147" s="226"/>
    </row>
    <row r="148" spans="15:15" x14ac:dyDescent="0.25">
      <c r="O148" s="226"/>
    </row>
    <row r="149" spans="15:15" x14ac:dyDescent="0.25">
      <c r="O149" s="226"/>
    </row>
    <row r="150" spans="15:15" x14ac:dyDescent="0.25">
      <c r="O150" s="226"/>
    </row>
    <row r="151" spans="15:15" x14ac:dyDescent="0.25">
      <c r="O151" s="226"/>
    </row>
    <row r="152" spans="15:15" x14ac:dyDescent="0.25">
      <c r="O152" s="226"/>
    </row>
    <row r="153" spans="15:15" x14ac:dyDescent="0.25">
      <c r="O153" s="226"/>
    </row>
    <row r="154" spans="15:15" x14ac:dyDescent="0.25">
      <c r="O154" s="226"/>
    </row>
    <row r="155" spans="15:15" x14ac:dyDescent="0.25">
      <c r="O155" s="226"/>
    </row>
    <row r="156" spans="15:15" x14ac:dyDescent="0.25">
      <c r="O156" s="226"/>
    </row>
    <row r="157" spans="15:15" x14ac:dyDescent="0.25">
      <c r="O157" s="226"/>
    </row>
    <row r="158" spans="15:15" x14ac:dyDescent="0.25">
      <c r="O158" s="226"/>
    </row>
    <row r="159" spans="15:15" x14ac:dyDescent="0.25">
      <c r="O159" s="226"/>
    </row>
    <row r="160" spans="15:15" x14ac:dyDescent="0.25">
      <c r="O160" s="226"/>
    </row>
    <row r="161" spans="15:15" x14ac:dyDescent="0.25">
      <c r="O161" s="226"/>
    </row>
    <row r="162" spans="15:15" x14ac:dyDescent="0.25">
      <c r="O162" s="226"/>
    </row>
    <row r="163" spans="15:15" x14ac:dyDescent="0.25">
      <c r="O163" s="226"/>
    </row>
    <row r="164" spans="15:15" x14ac:dyDescent="0.25">
      <c r="O164" s="226"/>
    </row>
    <row r="165" spans="15:15" x14ac:dyDescent="0.25">
      <c r="O165" s="226"/>
    </row>
    <row r="166" spans="15:15" x14ac:dyDescent="0.25">
      <c r="O166" s="226"/>
    </row>
    <row r="167" spans="15:15" x14ac:dyDescent="0.25">
      <c r="O167" s="226"/>
    </row>
    <row r="168" spans="15:15" x14ac:dyDescent="0.25">
      <c r="O168" s="226"/>
    </row>
    <row r="169" spans="15:15" x14ac:dyDescent="0.25">
      <c r="O169" s="226"/>
    </row>
    <row r="170" spans="15:15" x14ac:dyDescent="0.25">
      <c r="O170" s="226"/>
    </row>
    <row r="171" spans="15:15" x14ac:dyDescent="0.25">
      <c r="O171" s="226"/>
    </row>
    <row r="172" spans="15:15" x14ac:dyDescent="0.25">
      <c r="O172" s="226"/>
    </row>
    <row r="173" spans="15:15" x14ac:dyDescent="0.25">
      <c r="O173" s="226"/>
    </row>
    <row r="174" spans="15:15" x14ac:dyDescent="0.25">
      <c r="O174" s="226"/>
    </row>
    <row r="175" spans="15:15" x14ac:dyDescent="0.25">
      <c r="O175" s="226"/>
    </row>
    <row r="176" spans="15:15" x14ac:dyDescent="0.25">
      <c r="O176" s="226"/>
    </row>
    <row r="177" spans="15:15" x14ac:dyDescent="0.25">
      <c r="O177" s="226"/>
    </row>
    <row r="178" spans="15:15" x14ac:dyDescent="0.25">
      <c r="O178" s="226"/>
    </row>
    <row r="179" spans="15:15" x14ac:dyDescent="0.25">
      <c r="O179" s="226"/>
    </row>
    <row r="180" spans="15:15" x14ac:dyDescent="0.25">
      <c r="O180" s="226"/>
    </row>
    <row r="181" spans="15:15" x14ac:dyDescent="0.25">
      <c r="O181" s="226"/>
    </row>
    <row r="182" spans="15:15" x14ac:dyDescent="0.25">
      <c r="O182" s="226"/>
    </row>
    <row r="183" spans="15:15" x14ac:dyDescent="0.25">
      <c r="O183" s="226"/>
    </row>
  </sheetData>
  <phoneticPr fontId="19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Row</vt:lpstr>
      <vt:lpstr>Pdc</vt:lpstr>
      <vt:lpstr>Cons</vt:lpstr>
      <vt:lpstr>P&amp;L, BS</vt:lpstr>
      <vt:lpstr>Bdg</vt:lpstr>
      <vt:lpstr>Pdc!Titoli_stampa</vt:lpstr>
    </vt:vector>
  </TitlesOfParts>
  <Company>www.excelling.it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Gianclaudio FLORIA</dc:creator>
  <cp:lastModifiedBy>gianclaudio</cp:lastModifiedBy>
  <cp:lastPrinted>2003-02-05T10:29:37Z</cp:lastPrinted>
  <dcterms:created xsi:type="dcterms:W3CDTF">2001-07-11T08:23:36Z</dcterms:created>
  <dcterms:modified xsi:type="dcterms:W3CDTF">2021-10-17T19:23:25Z</dcterms:modified>
</cp:coreProperties>
</file>